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373"/>
  </bookViews>
  <sheets>
    <sheet name="költségvetés" sheetId="3" r:id="rId1"/>
    <sheet name="mennyiségkimutatás" sheetId="4" r:id="rId2"/>
  </sheets>
  <definedNames>
    <definedName name="_xlnm._FilterDatabase" localSheetId="0" hidden="1">költségvetés!$C$4:$C$453</definedName>
    <definedName name="_xlnm.Print_Area" localSheetId="0">költségvetés!$A$1:$F$123</definedName>
    <definedName name="_xlnm.Print_Area" localSheetId="1">mennyiségkimutatás!$A$1:$F$593</definedName>
  </definedNames>
  <calcPr calcId="152511"/>
  <customWorkbookViews>
    <customWorkbookView name="JaniL - Egyéni nézet" guid="{FB7480FB-C5DA-4287-9DC7-2E3E1570C76F}" mergeInterval="0" personalView="1" maximized="1" windowWidth="1268" windowHeight="826" activeSheetId="1"/>
    <customWorkbookView name="Palt - Egyéni nézet" guid="{72D45AD9-A32A-4ABC-A79D-A03307B57331}" mergeInterval="0" personalView="1" maximized="1" windowWidth="1276" windowHeight="807" activeSheetId="1"/>
    <customWorkbookView name="daroczii - Egyéni nézet" guid="{CACC1C97-89A7-45AB-9A6B-D4D3CC1E0A9B}" mergeInterval="0" personalView="1" maximized="1" windowWidth="1276" windowHeight="799" activeSheetId="1"/>
    <customWorkbookView name="Ági - Egyéni látvány" guid="{A703FD20-49BE-11D8-AB13-00E02909C616}" mergeInterval="0" personalView="1" maximized="1" windowWidth="636" windowHeight="291" activeSheetId="1"/>
  </customWorkbookViews>
</workbook>
</file>

<file path=xl/calcChain.xml><?xml version="1.0" encoding="utf-8"?>
<calcChain xmlns="http://schemas.openxmlformats.org/spreadsheetml/2006/main">
  <c r="C467" i="4" l="1"/>
  <c r="E467" i="4" s="1"/>
  <c r="F467" i="4"/>
  <c r="F29" i="3" l="1"/>
  <c r="F28" i="3"/>
  <c r="F27" i="3"/>
  <c r="F25" i="3"/>
  <c r="F23" i="3"/>
  <c r="F39" i="4"/>
  <c r="E39" i="4"/>
  <c r="F38" i="4"/>
  <c r="E38" i="4"/>
  <c r="F37" i="4"/>
  <c r="E37" i="4"/>
  <c r="F35" i="4"/>
  <c r="E35" i="4"/>
  <c r="F33" i="4"/>
  <c r="E33" i="4"/>
  <c r="F8" i="3" l="1"/>
  <c r="F9" i="3"/>
  <c r="F10" i="3"/>
  <c r="F16" i="3"/>
  <c r="F36" i="3"/>
  <c r="F37" i="3"/>
  <c r="F7" i="3"/>
  <c r="D15" i="3" l="1"/>
  <c r="D14" i="3"/>
  <c r="F15" i="3" l="1"/>
  <c r="F14" i="3"/>
  <c r="D106" i="3"/>
  <c r="D99" i="3"/>
  <c r="F560" i="4"/>
  <c r="E560" i="4"/>
  <c r="D98" i="3"/>
  <c r="D97" i="3"/>
  <c r="F70" i="4"/>
  <c r="D39" i="3"/>
  <c r="D40" i="3"/>
  <c r="D32" i="3"/>
  <c r="F32" i="3" l="1"/>
  <c r="F97" i="3"/>
  <c r="F99" i="3"/>
  <c r="F40" i="3"/>
  <c r="F98" i="3"/>
  <c r="F106" i="3"/>
  <c r="F43" i="4"/>
  <c r="E43" i="4"/>
  <c r="F574" i="4" l="1"/>
  <c r="F571" i="4"/>
  <c r="C574" i="4"/>
  <c r="E574" i="4" s="1"/>
  <c r="D104" i="3" s="1"/>
  <c r="C571" i="4"/>
  <c r="E571" i="4" s="1"/>
  <c r="D103" i="3" s="1"/>
  <c r="C566" i="4"/>
  <c r="C567" i="4"/>
  <c r="C565" i="4"/>
  <c r="C198" i="4"/>
  <c r="F524" i="4"/>
  <c r="E524" i="4"/>
  <c r="D84" i="3" s="1"/>
  <c r="F551" i="4"/>
  <c r="E551" i="4"/>
  <c r="D93" i="3" s="1"/>
  <c r="F549" i="4"/>
  <c r="E549" i="4"/>
  <c r="D92" i="3" s="1"/>
  <c r="F547" i="4"/>
  <c r="E547" i="4"/>
  <c r="D91" i="3" s="1"/>
  <c r="F545" i="4"/>
  <c r="E545" i="4"/>
  <c r="D90" i="3" s="1"/>
  <c r="F542" i="4"/>
  <c r="C542" i="4"/>
  <c r="E542" i="4" s="1"/>
  <c r="D88" i="3" s="1"/>
  <c r="F539" i="4"/>
  <c r="C539" i="4"/>
  <c r="E539" i="4" s="1"/>
  <c r="D87" i="3" s="1"/>
  <c r="F537" i="4"/>
  <c r="C536" i="4"/>
  <c r="C535" i="4"/>
  <c r="C534" i="4"/>
  <c r="C533" i="4"/>
  <c r="C532" i="4"/>
  <c r="C531" i="4"/>
  <c r="C530" i="4"/>
  <c r="C529" i="4"/>
  <c r="C428" i="4"/>
  <c r="C193" i="4"/>
  <c r="F521" i="4"/>
  <c r="C521" i="4"/>
  <c r="E521" i="4" s="1"/>
  <c r="D82" i="3" s="1"/>
  <c r="C480" i="4"/>
  <c r="E480" i="4" s="1"/>
  <c r="D77" i="3" s="1"/>
  <c r="D74" i="3"/>
  <c r="C488" i="4"/>
  <c r="E488" i="4" s="1"/>
  <c r="D80" i="3" s="1"/>
  <c r="F488" i="4"/>
  <c r="C494" i="4"/>
  <c r="E494" i="4" s="1"/>
  <c r="D79" i="3" s="1"/>
  <c r="F494" i="4"/>
  <c r="F474" i="4"/>
  <c r="C474" i="4"/>
  <c r="E474" i="4" s="1"/>
  <c r="D76" i="3" s="1"/>
  <c r="C459" i="4"/>
  <c r="E459" i="4" s="1"/>
  <c r="D72" i="3" s="1"/>
  <c r="F480" i="4"/>
  <c r="F459" i="4"/>
  <c r="F449" i="4"/>
  <c r="C446" i="4"/>
  <c r="C448" i="4"/>
  <c r="C444" i="4"/>
  <c r="C442" i="4"/>
  <c r="C440" i="4"/>
  <c r="C438" i="4"/>
  <c r="C436" i="4"/>
  <c r="C434" i="4"/>
  <c r="F429" i="4"/>
  <c r="C407" i="4"/>
  <c r="C409" i="4"/>
  <c r="C405" i="4"/>
  <c r="C403" i="4"/>
  <c r="C401" i="4"/>
  <c r="C399" i="4"/>
  <c r="C397" i="4"/>
  <c r="C395" i="4"/>
  <c r="C426" i="4"/>
  <c r="C424" i="4"/>
  <c r="C422" i="4"/>
  <c r="C420" i="4"/>
  <c r="C418" i="4"/>
  <c r="C416" i="4"/>
  <c r="C414" i="4"/>
  <c r="C412" i="4"/>
  <c r="C383" i="4"/>
  <c r="C381" i="4"/>
  <c r="C379" i="4"/>
  <c r="C377" i="4"/>
  <c r="C375" i="4"/>
  <c r="C373" i="4"/>
  <c r="C371" i="4"/>
  <c r="C369" i="4"/>
  <c r="C367" i="4"/>
  <c r="C365" i="4"/>
  <c r="C363" i="4"/>
  <c r="C361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9" i="4"/>
  <c r="C98" i="4"/>
  <c r="C97" i="4"/>
  <c r="C96" i="4"/>
  <c r="C94" i="4"/>
  <c r="C93" i="4"/>
  <c r="C92" i="4"/>
  <c r="C91" i="4"/>
  <c r="C90" i="4"/>
  <c r="C89" i="4"/>
  <c r="C88" i="4"/>
  <c r="C87" i="4"/>
  <c r="C86" i="4"/>
  <c r="C85" i="4"/>
  <c r="C84" i="4"/>
  <c r="C83" i="4"/>
  <c r="C351" i="4"/>
  <c r="C348" i="4"/>
  <c r="F342" i="4"/>
  <c r="C341" i="4"/>
  <c r="C272" i="4"/>
  <c r="C339" i="4"/>
  <c r="C336" i="4"/>
  <c r="C334" i="4"/>
  <c r="C332" i="4"/>
  <c r="C330" i="4"/>
  <c r="C328" i="4"/>
  <c r="C326" i="4"/>
  <c r="C324" i="4"/>
  <c r="C322" i="4"/>
  <c r="C319" i="4"/>
  <c r="C317" i="4"/>
  <c r="C315" i="4"/>
  <c r="C313" i="4"/>
  <c r="C311" i="4"/>
  <c r="C309" i="4"/>
  <c r="C307" i="4"/>
  <c r="C305" i="4"/>
  <c r="C302" i="4"/>
  <c r="C300" i="4"/>
  <c r="C298" i="4"/>
  <c r="C296" i="4"/>
  <c r="C294" i="4"/>
  <c r="C292" i="4"/>
  <c r="C290" i="4"/>
  <c r="C288" i="4"/>
  <c r="C286" i="4"/>
  <c r="C284" i="4"/>
  <c r="C282" i="4"/>
  <c r="C280" i="4"/>
  <c r="C277" i="4"/>
  <c r="C270" i="4"/>
  <c r="F273" i="4"/>
  <c r="C265" i="4"/>
  <c r="C267" i="4"/>
  <c r="C263" i="4"/>
  <c r="C261" i="4"/>
  <c r="C259" i="4"/>
  <c r="C257" i="4"/>
  <c r="C255" i="4"/>
  <c r="C253" i="4"/>
  <c r="C248" i="4"/>
  <c r="C250" i="4"/>
  <c r="C246" i="4"/>
  <c r="C244" i="4"/>
  <c r="C242" i="4"/>
  <c r="C240" i="4"/>
  <c r="C238" i="4"/>
  <c r="C236" i="4"/>
  <c r="C233" i="4"/>
  <c r="C231" i="4"/>
  <c r="C229" i="4"/>
  <c r="C227" i="4"/>
  <c r="C225" i="4"/>
  <c r="C223" i="4"/>
  <c r="C221" i="4"/>
  <c r="C219" i="4"/>
  <c r="C217" i="4"/>
  <c r="C215" i="4"/>
  <c r="C213" i="4"/>
  <c r="C211" i="4"/>
  <c r="C208" i="4"/>
  <c r="C184" i="4"/>
  <c r="C186" i="4"/>
  <c r="C182" i="4"/>
  <c r="C180" i="4"/>
  <c r="C178" i="4"/>
  <c r="C176" i="4"/>
  <c r="C174" i="4"/>
  <c r="C172" i="4"/>
  <c r="C167" i="4"/>
  <c r="C169" i="4"/>
  <c r="C165" i="4"/>
  <c r="C163" i="4"/>
  <c r="C161" i="4"/>
  <c r="C159" i="4"/>
  <c r="C157" i="4"/>
  <c r="C155" i="4"/>
  <c r="C142" i="4"/>
  <c r="C130" i="4"/>
  <c r="C152" i="4"/>
  <c r="C150" i="4"/>
  <c r="C148" i="4"/>
  <c r="C146" i="4"/>
  <c r="C144" i="4"/>
  <c r="C140" i="4"/>
  <c r="C138" i="4"/>
  <c r="C136" i="4"/>
  <c r="C134" i="4"/>
  <c r="C132" i="4"/>
  <c r="F76" i="3" l="1"/>
  <c r="F91" i="3"/>
  <c r="F80" i="3"/>
  <c r="F82" i="3"/>
  <c r="F104" i="3"/>
  <c r="F77" i="3"/>
  <c r="F103" i="3"/>
  <c r="F87" i="3"/>
  <c r="F90" i="3"/>
  <c r="F92" i="3"/>
  <c r="F84" i="3"/>
  <c r="F88" i="3"/>
  <c r="F93" i="3"/>
  <c r="F72" i="3"/>
  <c r="F79" i="3"/>
  <c r="F74" i="3"/>
  <c r="C568" i="4"/>
  <c r="E568" i="4" s="1"/>
  <c r="D102" i="3" s="1"/>
  <c r="C537" i="4"/>
  <c r="E537" i="4" s="1"/>
  <c r="D86" i="3" s="1"/>
  <c r="C194" i="4"/>
  <c r="C429" i="4"/>
  <c r="E429" i="4" s="1"/>
  <c r="D68" i="3" s="1"/>
  <c r="C449" i="4"/>
  <c r="E449" i="4" s="1"/>
  <c r="D69" i="3" s="1"/>
  <c r="C389" i="4"/>
  <c r="E389" i="4" s="1"/>
  <c r="D66" i="3" s="1"/>
  <c r="C352" i="4"/>
  <c r="C116" i="4"/>
  <c r="C342" i="4"/>
  <c r="E342" i="4" s="1"/>
  <c r="D61" i="3" s="1"/>
  <c r="C273" i="4"/>
  <c r="E273" i="4" s="1"/>
  <c r="D60" i="3" s="1"/>
  <c r="F68" i="3" l="1"/>
  <c r="F60" i="3"/>
  <c r="F66" i="3"/>
  <c r="F61" i="3"/>
  <c r="F69" i="3"/>
  <c r="F86" i="3"/>
  <c r="F102" i="3"/>
  <c r="C70" i="4"/>
  <c r="E70" i="4" s="1"/>
  <c r="D44" i="3" s="1"/>
  <c r="C75" i="4"/>
  <c r="E75" i="4" s="1"/>
  <c r="D45" i="3" s="1"/>
  <c r="F75" i="4"/>
  <c r="E59" i="4"/>
  <c r="F59" i="4"/>
  <c r="F56" i="4"/>
  <c r="E56" i="4"/>
  <c r="F53" i="4"/>
  <c r="E53" i="4"/>
  <c r="C63" i="4"/>
  <c r="E50" i="4"/>
  <c r="F50" i="4"/>
  <c r="F48" i="4"/>
  <c r="E48" i="4"/>
  <c r="F576" i="4"/>
  <c r="E576" i="4"/>
  <c r="D105" i="3" s="1"/>
  <c r="F578" i="4"/>
  <c r="E578" i="4"/>
  <c r="F44" i="3" l="1"/>
  <c r="F45" i="3"/>
  <c r="F105" i="3"/>
  <c r="E30" i="4"/>
  <c r="D20" i="3" s="1"/>
  <c r="F30" i="4"/>
  <c r="F20" i="3" l="1"/>
  <c r="F593" i="4"/>
  <c r="C593" i="4"/>
  <c r="E593" i="4" s="1"/>
  <c r="D119" i="3" s="1"/>
  <c r="F591" i="4"/>
  <c r="E591" i="4"/>
  <c r="F587" i="4"/>
  <c r="E587" i="4"/>
  <c r="D113" i="3" s="1"/>
  <c r="F580" i="4"/>
  <c r="E583" i="4"/>
  <c r="D109" i="3" s="1"/>
  <c r="F583" i="4"/>
  <c r="E584" i="4"/>
  <c r="D110" i="3" s="1"/>
  <c r="F584" i="4"/>
  <c r="E585" i="4"/>
  <c r="D111" i="3" s="1"/>
  <c r="F585" i="4"/>
  <c r="F568" i="4"/>
  <c r="E580" i="4"/>
  <c r="D107" i="3" s="1"/>
  <c r="E558" i="4"/>
  <c r="F558" i="4"/>
  <c r="F556" i="4"/>
  <c r="E556" i="4"/>
  <c r="D55" i="3"/>
  <c r="D56" i="3"/>
  <c r="F110" i="3" l="1"/>
  <c r="F119" i="3"/>
  <c r="F55" i="3"/>
  <c r="F117" i="3"/>
  <c r="F113" i="3"/>
  <c r="F56" i="3"/>
  <c r="F111" i="3"/>
  <c r="F109" i="3"/>
  <c r="F107" i="3"/>
  <c r="E121" i="4"/>
  <c r="D51" i="3" s="1"/>
  <c r="F121" i="4"/>
  <c r="D12" i="3"/>
  <c r="F51" i="3" l="1"/>
  <c r="F12" i="3"/>
  <c r="F352" i="4"/>
  <c r="E352" i="4"/>
  <c r="D63" i="3" s="1"/>
  <c r="F63" i="3" l="1"/>
  <c r="F201" i="4"/>
  <c r="E201" i="4"/>
  <c r="F198" i="4"/>
  <c r="E198" i="4"/>
  <c r="F194" i="4"/>
  <c r="F116" i="4"/>
  <c r="E116" i="4"/>
  <c r="D48" i="3" s="1"/>
  <c r="D41" i="3"/>
  <c r="F63" i="4"/>
  <c r="E63" i="4"/>
  <c r="D42" i="3" s="1"/>
  <c r="C18" i="4"/>
  <c r="F48" i="3" l="1"/>
  <c r="F41" i="3"/>
  <c r="F42" i="3"/>
  <c r="E194" i="4"/>
  <c r="D53" i="3" s="1"/>
  <c r="F53" i="3" l="1"/>
  <c r="F121" i="3" s="1"/>
  <c r="F122" i="3" l="1"/>
  <c r="F123" i="3" s="1"/>
</calcChain>
</file>

<file path=xl/sharedStrings.xml><?xml version="1.0" encoding="utf-8"?>
<sst xmlns="http://schemas.openxmlformats.org/spreadsheetml/2006/main" count="803" uniqueCount="279">
  <si>
    <t>Aknafedlapok cseréje</t>
  </si>
  <si>
    <t>Altalaj tömörítése bevágásban</t>
  </si>
  <si>
    <t>Földmű építése anyagnyerőhelyről</t>
  </si>
  <si>
    <t>Gázvezeték</t>
  </si>
  <si>
    <t>Aszfalt burkolat táblás bontása</t>
  </si>
  <si>
    <t>Új építés</t>
  </si>
  <si>
    <t>m</t>
  </si>
  <si>
    <t>db</t>
  </si>
  <si>
    <t>Bevágásból kikerülő felesleges föld kitermelése és elszállítása lerakóhelyre</t>
  </si>
  <si>
    <t>KÖZMŰVEZETÉKEK</t>
  </si>
  <si>
    <t>Földmű építése</t>
  </si>
  <si>
    <t>Alakító földmunkák</t>
  </si>
  <si>
    <t>Tervezési feladatok</t>
  </si>
  <si>
    <t>Ft</t>
  </si>
  <si>
    <t>Megvalósulási tervek elkészítése</t>
  </si>
  <si>
    <t>Tervezői művezetés</t>
  </si>
  <si>
    <t>Előzetes állapotfelvétel épületekről, közművekről, védett természeti területről, szállítóutakról</t>
  </si>
  <si>
    <t>Út- és közvilágítás, térvilágítás</t>
  </si>
  <si>
    <t>Vezetőkorlát bontása</t>
  </si>
  <si>
    <t>Általános bontási, áthelyezési munkák</t>
  </si>
  <si>
    <t>Útépítéssel kapcsolatos bontási munkák, padka, elválasztósáv építés</t>
  </si>
  <si>
    <t>Bontási, terület-előkészítési munkák</t>
  </si>
  <si>
    <t>Hidraulikus kötőanyagú pályaszerkezeti rétegek</t>
  </si>
  <si>
    <t>Ideiglenes forgalomterelés tervezés, engedélyeztetés</t>
  </si>
  <si>
    <t>Ideiglenes forgalomterelés építés, bontás</t>
  </si>
  <si>
    <t>Közmű feltárás, kutatóárok ásás</t>
  </si>
  <si>
    <t>MEGNEVEZÉS</t>
  </si>
  <si>
    <t>MÉRTÉK-EGYSÉG</t>
  </si>
  <si>
    <t>ÁLTALÁNOS TÉTELEK</t>
  </si>
  <si>
    <t>000 000</t>
  </si>
  <si>
    <t>Gázelzáró szintbehelyezése</t>
  </si>
  <si>
    <t>Közművek fedlapjainak szintbehelyzése, cseréje</t>
  </si>
  <si>
    <t>Forgalomtechnikai létesítmények</t>
  </si>
  <si>
    <t>Vízszintes forgalomtechnikai jelzések</t>
  </si>
  <si>
    <t>Burkolati jelek készítése géppel (tartós kivitel)</t>
  </si>
  <si>
    <t>Burkolati jelek készítése kézzel (tartós kivitel)</t>
  </si>
  <si>
    <t>Függőleges forgalomtechnikai jelzések</t>
  </si>
  <si>
    <t>Oszlopok elhelyezése KRESZ táblákhoz</t>
  </si>
  <si>
    <t>Úttartozékok</t>
  </si>
  <si>
    <t>Védőkorlát gyalogos</t>
  </si>
  <si>
    <t>NÖVÉNYTELEPÍTÉS, KÖRNYEZETVÉDELEM</t>
  </si>
  <si>
    <t>Növénytelepítés</t>
  </si>
  <si>
    <t>Fa, fenyő, cserje ültetése</t>
  </si>
  <si>
    <t>12/14 cm törzskörméretű kétszer iskolázott sorfák ültetése</t>
  </si>
  <si>
    <t>Füvesítés</t>
  </si>
  <si>
    <t>Füvesítés sík felületen</t>
  </si>
  <si>
    <t>Közép- és nagyközépnyomású gázvezeték</t>
  </si>
  <si>
    <t>Villamosvezetékek</t>
  </si>
  <si>
    <t>Talajkezelés, töltésépítés előkészítés</t>
  </si>
  <si>
    <t>ELŐKÉSZÍTŐ- ÉS FÖLDMUNKÁK</t>
  </si>
  <si>
    <t>Padka, elválasztósáv építése</t>
  </si>
  <si>
    <t>Vízszintes felületek rendezése, tereprendezés jellegű földmunkák</t>
  </si>
  <si>
    <t>Irtás</t>
  </si>
  <si>
    <t>Bozót és cserje irtás</t>
  </si>
  <si>
    <t>Humuszterítés sík felületen</t>
  </si>
  <si>
    <t>Nem építmény specifikus általános földmunkák</t>
  </si>
  <si>
    <t>Földmű építése bevágásból</t>
  </si>
  <si>
    <t>Padka és/vagy elválasztósáv feltöltése töltésanyagból</t>
  </si>
  <si>
    <t>Felügyeletek, védelmek</t>
  </si>
  <si>
    <t>Szakfelügyeletek</t>
  </si>
  <si>
    <t>Ideiglenes létesítmények</t>
  </si>
  <si>
    <t>Ideiglenes szállító és terelő burkolt és földutak tervezése, engedélyeztetése</t>
  </si>
  <si>
    <t>Útépítéssel kapcsolatos bontási munkák</t>
  </si>
  <si>
    <t>Forgalomtechnikai jelzések bontása, megszüntetése</t>
  </si>
  <si>
    <t>Függőleges jelzések bontása</t>
  </si>
  <si>
    <t>Oszlopok</t>
  </si>
  <si>
    <t>KRESZ táblák leszerelése oszlopról</t>
  </si>
  <si>
    <t>Pályaszerkezeti rétegek</t>
  </si>
  <si>
    <t>Kötőanyag nélküli pályaszerkezeti rétegek</t>
  </si>
  <si>
    <t>Mechanikai stabilizáció beépítése (M56)</t>
  </si>
  <si>
    <t>Telepen kevert cementes stabilizáció készítése (Ckt-4)</t>
  </si>
  <si>
    <t>Bitumenes kötőanyagú pályaszerkezeti rétegek</t>
  </si>
  <si>
    <t>AC 22 kötő (F)</t>
  </si>
  <si>
    <t>Forgalomtechnikai jelzések létesítése</t>
  </si>
  <si>
    <t>Kopórétegként építhető pályaszerkezeti rétegek</t>
  </si>
  <si>
    <t>Egyéb építési munkák</t>
  </si>
  <si>
    <t>Egyes fák kiszedése 20 cm átmérőig</t>
  </si>
  <si>
    <t>Kötőrétegként építhető aszfaltkeverékek</t>
  </si>
  <si>
    <t>KRESZ táblák elhelyezése</t>
  </si>
  <si>
    <t>km</t>
  </si>
  <si>
    <t>Bitumenes tömítőszalag</t>
  </si>
  <si>
    <t>TÉTEL-SZÁM</t>
  </si>
  <si>
    <t>ÚTÉPÍTÉS ÉS EGYÉB PÁLYASZERKEZET ÉPÍTÉS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</si>
  <si>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</si>
  <si>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</si>
  <si>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Organizációs és forgalomterelési terv elkészítése</t>
  </si>
  <si>
    <t>Védőréteg készítése homokos kavicsból</t>
  </si>
  <si>
    <t>Szórt és makadám útalapok bontása</t>
  </si>
  <si>
    <t>Kiegészítő táblák elhelyezése</t>
  </si>
  <si>
    <t>EGYSÉGÁR</t>
  </si>
  <si>
    <t>m3</t>
  </si>
  <si>
    <t>m2</t>
  </si>
  <si>
    <t>MENNYISÉG</t>
  </si>
  <si>
    <t>Tigáz</t>
  </si>
  <si>
    <t>E-on</t>
  </si>
  <si>
    <t>T-com</t>
  </si>
  <si>
    <t>Nyírségvíz</t>
  </si>
  <si>
    <t>NyírVV</t>
  </si>
  <si>
    <t>Számítógépes feldolgozásból!</t>
  </si>
  <si>
    <t>Csatlakozó utak:</t>
  </si>
  <si>
    <t xml:space="preserve">Főpálya: </t>
  </si>
  <si>
    <t>Aknafedlapok cseréje, átépítése teherbíró fedlapra</t>
  </si>
  <si>
    <t>Számítógépes feldolgozásból! (elszállítandó többletmennyiség)</t>
  </si>
  <si>
    <t>Bevágásból kikerülő felesleges föld kitermelése és elszállítása lerakóhelyre (munkaterületen visszaépítéshez)</t>
  </si>
  <si>
    <t>Aszfalttömeg számítás alapján!</t>
  </si>
  <si>
    <t>Burkolati jelek készítése kézzel (tartós kivitel) (Sárga Kp piktogram)</t>
  </si>
  <si>
    <t>fm</t>
  </si>
  <si>
    <t>Méret- és mennyiségkimutatás</t>
  </si>
  <si>
    <t>Tervezői költségvetés</t>
  </si>
  <si>
    <t>Nettó összesen:</t>
  </si>
  <si>
    <t>ÁFA (27 %):</t>
  </si>
  <si>
    <t>MINDÖSSZESEN BRUTTÓ:</t>
  </si>
  <si>
    <t>SafeCross Világító prizmasor</t>
  </si>
  <si>
    <t>helyszín</t>
  </si>
  <si>
    <t>Burkolati jelek készítése géppel (tartós kivitel) SÁRGA</t>
  </si>
  <si>
    <t xml:space="preserve">Burkolati jelek készítése kézzel (tartós kivitel) SÁRGA - autúbusz beálló hely </t>
  </si>
  <si>
    <t>Buszváró bontása</t>
  </si>
  <si>
    <t>Buszváró építése</t>
  </si>
  <si>
    <t>Víznyelő rácsok cseréje</t>
  </si>
  <si>
    <t>5 db helyszín x 1,5 m3/helyszín:</t>
  </si>
  <si>
    <t>CP4/2,7 vasalt betonburkolat készítése</t>
  </si>
  <si>
    <t>Kátyúzás</t>
  </si>
  <si>
    <t>Kátyúzás meleg bitumenes aszfaltkeverékkel mélység &gt; 4 cm</t>
  </si>
  <si>
    <t>Térkő és kőburkolat építés</t>
  </si>
  <si>
    <t xml:space="preserve">Térkőburkolat építése 6 cm </t>
  </si>
  <si>
    <t>Térkőburkolat átrakása, szintbehelyezése</t>
  </si>
  <si>
    <t>Különleges  burkolat építése vakok és gyengénlátók részére</t>
  </si>
  <si>
    <t>Szegélyek építése</t>
  </si>
  <si>
    <t>Kiemelt szegély építése</t>
  </si>
  <si>
    <t>"K" szegély építése</t>
  </si>
  <si>
    <t>Süllyesztett szegély építése</t>
  </si>
  <si>
    <t>Nyíregyháza, Legyező-Dugonics utca felújítása</t>
  </si>
  <si>
    <t xml:space="preserve">  1+427    kmsz jobb,   </t>
  </si>
  <si>
    <t xml:space="preserve"> 1+385    kmsz jobb</t>
  </si>
  <si>
    <t>0+000- 1+496Kmsz között bal oldalon:</t>
  </si>
  <si>
    <t>0+000- 1+496 Kmsz között jobb oldalon:</t>
  </si>
  <si>
    <t xml:space="preserve"> (Szélesítés, Lokális pályaszerkezet csere) 2607,8m2 x 0,20 m =</t>
  </si>
  <si>
    <t>Vasutas u</t>
  </si>
  <si>
    <t>Nyíl u.</t>
  </si>
  <si>
    <t>Írisz u</t>
  </si>
  <si>
    <t>Újházsor u.</t>
  </si>
  <si>
    <t>írisz u.</t>
  </si>
  <si>
    <t>Könyök u.</t>
  </si>
  <si>
    <t>Jászol u.</t>
  </si>
  <si>
    <t>Írisz u.</t>
  </si>
  <si>
    <t>Szirom u.</t>
  </si>
  <si>
    <t>Fészek u.</t>
  </si>
  <si>
    <t>Dugonics köz</t>
  </si>
  <si>
    <t>Rozsnyó u.</t>
  </si>
  <si>
    <t>Fáy András u.</t>
  </si>
  <si>
    <t>Meskó Pál</t>
  </si>
  <si>
    <t>Derkovits É-i ág</t>
  </si>
  <si>
    <t>8062/8</t>
  </si>
  <si>
    <t>8062/27</t>
  </si>
  <si>
    <t>8062/42</t>
  </si>
  <si>
    <t>8062/36-37</t>
  </si>
  <si>
    <t>8062/30</t>
  </si>
  <si>
    <t>Petrikovits u.</t>
  </si>
  <si>
    <t>22 m2 x 0,20 m =</t>
  </si>
  <si>
    <t>18,33 m2 x 0,20 m =</t>
  </si>
  <si>
    <t>12,65 m2 x 0,20 m =</t>
  </si>
  <si>
    <t>9,56 m2 x 0,20 m =</t>
  </si>
  <si>
    <t>11,53 m2 x 0,20 m =</t>
  </si>
  <si>
    <t>29,66 m2 x 0,20 m =</t>
  </si>
  <si>
    <t>13 m2 x 0,20 m =</t>
  </si>
  <si>
    <t>27,11 m2 x 0,20 m =</t>
  </si>
  <si>
    <t>15,89 m2 x 0,20 m =</t>
  </si>
  <si>
    <t>31,6 m2 x 0,20 m =</t>
  </si>
  <si>
    <t>34,75 m2 x 0,20 m =</t>
  </si>
  <si>
    <t>12,66 m2 x 0,20 m=</t>
  </si>
  <si>
    <r>
      <rPr>
        <b/>
        <sz val="10"/>
        <rFont val="Arial"/>
        <family val="2"/>
        <charset val="238"/>
      </rPr>
      <t>Főpálya:</t>
    </r>
    <r>
      <rPr>
        <sz val="10"/>
        <rFont val="Arial"/>
        <family val="2"/>
        <charset val="238"/>
      </rPr>
      <t xml:space="preserve"> 0+000 - 1+496 kmsz. Között:</t>
    </r>
  </si>
  <si>
    <t>Buszmegállók:</t>
  </si>
  <si>
    <t>0+048 kmsz bal oldal</t>
  </si>
  <si>
    <t>0+431 kmsz bal oldal</t>
  </si>
  <si>
    <t>0+783 kmsz bal olal</t>
  </si>
  <si>
    <t>1+059 kmsz jobb oldal</t>
  </si>
  <si>
    <t>1+292 kmsz bal oldal</t>
  </si>
  <si>
    <t>1+379 kmsz jobb oldal</t>
  </si>
  <si>
    <t>0+807 kmsz jobb oldal</t>
  </si>
  <si>
    <t>0+978 kmsz bal oldal</t>
  </si>
  <si>
    <t>123 m2 x 0,2 m=</t>
  </si>
  <si>
    <t>142 m2 x 0,2 m=</t>
  </si>
  <si>
    <t>Járda építése</t>
  </si>
  <si>
    <t>Járda szélesítése esetén</t>
  </si>
  <si>
    <t>859 m2 x 0,2 m=</t>
  </si>
  <si>
    <t>Járda építése esetén</t>
  </si>
  <si>
    <t>2109,2 m2 x 0,2m=</t>
  </si>
  <si>
    <t>Buszperon</t>
  </si>
  <si>
    <t>20,75 m2 x 0,2 m=</t>
  </si>
  <si>
    <t>17,67  m2x 0,2 =</t>
  </si>
  <si>
    <t xml:space="preserve"> (Szélesítés, Lokális pályaszerkezet csere) 2607,8m2 x 0,10 m =</t>
  </si>
  <si>
    <t>34,75 m2 x 0,10 m =</t>
  </si>
  <si>
    <t>31,6 m2 x 0,10 m =</t>
  </si>
  <si>
    <t>15,89 m2 x 0,10 m =</t>
  </si>
  <si>
    <t>27,11 m2 x 0,10 m =</t>
  </si>
  <si>
    <t>13 m2 x 0,10 m =</t>
  </si>
  <si>
    <t>29,66 m2 x 0,10 m =</t>
  </si>
  <si>
    <t>12,66 m2 x 0,10 m=</t>
  </si>
  <si>
    <t>11,53 m2 x 0,10 m =</t>
  </si>
  <si>
    <t>9,56 m2 x 0,10 m =</t>
  </si>
  <si>
    <t>12,65 m2 x 0,10 m =</t>
  </si>
  <si>
    <t>18,33 m2 x 0,10 m =</t>
  </si>
  <si>
    <t>22 m2 x 0,10 m =</t>
  </si>
  <si>
    <t>142 m2 x 0,10 m=</t>
  </si>
  <si>
    <t>123 m2 x 0,10 m=</t>
  </si>
  <si>
    <t>20,75 m2 x 0,10 m=</t>
  </si>
  <si>
    <t>17,67  m2x 0,10 =</t>
  </si>
  <si>
    <t>Járda szelesítése esetén</t>
  </si>
  <si>
    <t>423 m2 x 0,1 m=</t>
  </si>
  <si>
    <t xml:space="preserve"> (Szélesítés, Lokális pályaszerkezet csere) 2607,8m2 x 0,15 m =</t>
  </si>
  <si>
    <t>34,75 m2 x 0,15 m =</t>
  </si>
  <si>
    <t>31,6 m2 x 0,15 m =</t>
  </si>
  <si>
    <t>15,89 m2 x 0,15 m =</t>
  </si>
  <si>
    <t>27,11 m2 x 0,15 m =</t>
  </si>
  <si>
    <t>13 m2 x 0,15 m =</t>
  </si>
  <si>
    <t>29,66 m2 x 0,15 m =</t>
  </si>
  <si>
    <t>12,66 m2 x 0,15 m=</t>
  </si>
  <si>
    <t>11,53 m2 x 0,15 m =</t>
  </si>
  <si>
    <t>9,56 m2 x 0,15 m =</t>
  </si>
  <si>
    <t>12,65 m2 x 0,15 m =</t>
  </si>
  <si>
    <t>18,33 m2 x 0,15 m =</t>
  </si>
  <si>
    <t>22 m2 x 0,15 m =</t>
  </si>
  <si>
    <t>142 m2 x 0,15 m=</t>
  </si>
  <si>
    <t>123 m2 x 0,15 m=</t>
  </si>
  <si>
    <t>20,75 m2 x 0,15 m=</t>
  </si>
  <si>
    <t>17,67  m2x 0,15 =</t>
  </si>
  <si>
    <t>Egyéb bontás (meglévő burkolat)</t>
  </si>
  <si>
    <t>170,64 m2 x 0,1 =</t>
  </si>
  <si>
    <t xml:space="preserve">1663,68 m2 x 0,15 m= </t>
  </si>
  <si>
    <t>Mindkét oldalt 0,85 m szélességben</t>
  </si>
  <si>
    <t>Járda, Csatlakozó utak esetében</t>
  </si>
  <si>
    <t>Mindkét oldalt 0,50 m szélességben</t>
  </si>
  <si>
    <t>1967,19 m2 x 0,10 =</t>
  </si>
  <si>
    <t xml:space="preserve"> (Szélesítés, Lokális pályaszerkezet csere)</t>
  </si>
  <si>
    <t>142 m2 x 0,20 m=</t>
  </si>
  <si>
    <t>123 m2 x 0,20 m=</t>
  </si>
  <si>
    <t>142 m2 x 0,18 m=</t>
  </si>
  <si>
    <t>123 m2 x 0,18 m=</t>
  </si>
  <si>
    <t>Alaprétegként építhető pályaszerkezeti rétegek</t>
  </si>
  <si>
    <t>AC 16 kötő (mNM)</t>
  </si>
  <si>
    <t>AC 11 kötő</t>
  </si>
  <si>
    <t>AC 8 kopó</t>
  </si>
  <si>
    <t>AC 11 kopó (F)</t>
  </si>
  <si>
    <t>Főpálya szélesítése</t>
  </si>
  <si>
    <t>Csatlakozó utak szélesítése</t>
  </si>
  <si>
    <t>Járda szélesítése</t>
  </si>
  <si>
    <t>Járda megerősítése</t>
  </si>
  <si>
    <t>Kiegyenlítő rétegként építhető aszfaltkeverékek</t>
  </si>
  <si>
    <t>Csatlakozó utak</t>
  </si>
  <si>
    <t>Kapubejárók</t>
  </si>
  <si>
    <t>Főpálya megerősítése, szélesítése</t>
  </si>
  <si>
    <t>Főpálya megerősítése</t>
  </si>
  <si>
    <t>Csatlakozó utak megerősítése,  szélesítése</t>
  </si>
  <si>
    <t>Szegély építés</t>
  </si>
  <si>
    <t>2999,82 m x 0,21 mx 0,35 m=</t>
  </si>
  <si>
    <t>2999,82 m x 0,19 m x 0,20 m=</t>
  </si>
  <si>
    <t>Kapubejáróknál</t>
  </si>
  <si>
    <t>Utcsatlakozásoknál, Gyalogátkelőhelyeknél</t>
  </si>
  <si>
    <t>"K"</t>
  </si>
  <si>
    <t>Bustop akadálymentes szegélyelem</t>
  </si>
  <si>
    <t>Számítógépes feldolgozásból! (8652 m2 x 0,1 m)</t>
  </si>
  <si>
    <t>Záróvonal készítése 665 m x 0,12 m</t>
  </si>
  <si>
    <t>Felezővonal 427 m x 0,12  m</t>
  </si>
  <si>
    <t>Nyitott kerékpársáv 1244m x 0,12 m</t>
  </si>
  <si>
    <t>Kerékpáros felfestés 85,7 m x 0,12 m</t>
  </si>
  <si>
    <t>Felállási vonal, Feliratok, Gyalogátkelőhely</t>
  </si>
  <si>
    <t>Burkolati jelek készítése kézzel (tartós kivitel) - piktogramok</t>
  </si>
  <si>
    <t>és szintbe emelésük</t>
  </si>
  <si>
    <t>Új bekötések tervezése</t>
  </si>
  <si>
    <t>Csapadék csatorna</t>
  </si>
  <si>
    <t>Gyűjtővezeték</t>
  </si>
  <si>
    <t>Új építése (21 db tisztítóaknával)</t>
  </si>
  <si>
    <t>Bekötések</t>
  </si>
  <si>
    <t>Új építése</t>
  </si>
  <si>
    <t>Víznyelőakna átépítés, 48*48 cm öv. víznyelőráccsal</t>
  </si>
  <si>
    <t>Tisztítóakna építés, oldalbeömlős öv. víznyelőráccsal (buszöblök területén)</t>
  </si>
  <si>
    <t>Tisztítóakna fedlap átépítése, szintbehelyezése</t>
  </si>
  <si>
    <t>költség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</si>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</sst>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000,##0"/>
    <numFmt numFmtId="166" formatCode="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1">
    <xf numFmtId="0" fontId="0" fillId="0" borderId="0" xfId="0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4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43" fontId="10" fillId="0" borderId="0" xfId="6" applyFont="1" applyFill="1" applyBorder="1" applyAlignment="1">
      <alignment horizontal="center" vertical="center"/>
    </xf>
    <xf numFmtId="43" fontId="1" fillId="0" borderId="0" xfId="6" applyFont="1" applyFill="1" applyBorder="1" applyAlignment="1">
      <alignment horizontal="center" vertical="center"/>
    </xf>
    <xf numFmtId="43" fontId="2" fillId="0" borderId="0" xfId="6" applyFont="1" applyFill="1" applyBorder="1" applyAlignment="1">
      <alignment horizontal="center" vertical="center"/>
    </xf>
    <xf numFmtId="43" fontId="10" fillId="0" borderId="0" xfId="6" applyFont="1"/>
    <xf numFmtId="43" fontId="2" fillId="0" borderId="0" xfId="6" applyFont="1"/>
    <xf numFmtId="43" fontId="1" fillId="0" borderId="0" xfId="0" applyNumberFormat="1" applyFont="1" applyFill="1" applyBorder="1" applyAlignment="1">
      <alignment horizontal="center" vertical="center"/>
    </xf>
    <xf numFmtId="43" fontId="2" fillId="0" borderId="2" xfId="6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8" fillId="0" borderId="0" xfId="6" applyFont="1" applyFill="1" applyBorder="1" applyAlignment="1">
      <alignment horizontal="center" vertical="center"/>
    </xf>
    <xf numFmtId="164" fontId="2" fillId="0" borderId="0" xfId="5" applyNumberFormat="1" applyFont="1"/>
    <xf numFmtId="3" fontId="8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3" fontId="2" fillId="0" borderId="0" xfId="4" applyNumberFormat="1" applyFont="1" applyFill="1" applyBorder="1" applyAlignment="1">
      <alignment vertical="center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3" fontId="10" fillId="0" borderId="0" xfId="6" applyFont="1" applyBorder="1"/>
    <xf numFmtId="3" fontId="1" fillId="0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17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66" fontId="17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18" fillId="0" borderId="0" xfId="3" applyNumberFormat="1" applyFont="1" applyFill="1" applyBorder="1" applyAlignment="1">
      <alignment horizontal="center"/>
    </xf>
    <xf numFmtId="43" fontId="1" fillId="0" borderId="0" xfId="6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6" applyFont="1" applyAlignment="1">
      <alignment horizontal="center"/>
    </xf>
    <xf numFmtId="0" fontId="1" fillId="0" borderId="0" xfId="0" applyFont="1" applyAlignment="1">
      <alignment horizontal="center"/>
    </xf>
    <xf numFmtId="43" fontId="8" fillId="0" borderId="0" xfId="6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horizontal="center" vertical="center"/>
    </xf>
    <xf numFmtId="3" fontId="1" fillId="0" borderId="0" xfId="4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3" xfId="6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2" fillId="0" borderId="3" xfId="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3" fontId="1" fillId="0" borderId="3" xfId="6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2" xfId="6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</cellXfs>
  <cellStyles count="7">
    <cellStyle name="Excel Built-in Normal" xfId="1"/>
    <cellStyle name="Ezres" xfId="6" builtinId="3"/>
    <cellStyle name="Normál" xfId="0" builtinId="0"/>
    <cellStyle name="Normál 2 3" xfId="4"/>
    <cellStyle name="Normál 4" xfId="3"/>
    <cellStyle name="Normal_C1a 4alszakasz" xfId="2"/>
    <cellStyle name="Pénznem" xfId="5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abSelected="1" view="pageBreakPreview" zoomScaleNormal="100" zoomScaleSheetLayoutView="100" workbookViewId="0">
      <selection activeCell="E5" sqref="E5"/>
    </sheetView>
  </sheetViews>
  <sheetFormatPr defaultRowHeight="12.75" outlineLevelRow="1" x14ac:dyDescent="0.2"/>
  <cols>
    <col min="1" max="1" width="12.28515625" style="7" bestFit="1" customWidth="1"/>
    <col min="2" max="2" width="53" style="8" customWidth="1"/>
    <col min="3" max="3" width="9.140625" style="3" customWidth="1"/>
    <col min="4" max="4" width="13.140625" style="3" bestFit="1" customWidth="1"/>
    <col min="5" max="5" width="13.140625" style="3" customWidth="1"/>
    <col min="6" max="6" width="15" style="3" customWidth="1"/>
  </cols>
  <sheetData>
    <row r="1" spans="1:6" ht="15.75" x14ac:dyDescent="0.2">
      <c r="A1" s="110" t="s">
        <v>108</v>
      </c>
      <c r="B1" s="110"/>
      <c r="C1" s="110"/>
      <c r="D1" s="110"/>
      <c r="E1" s="110"/>
      <c r="F1" s="110"/>
    </row>
    <row r="2" spans="1:6" ht="15.75" x14ac:dyDescent="0.2">
      <c r="A2" s="110" t="s">
        <v>131</v>
      </c>
      <c r="B2" s="110"/>
      <c r="C2" s="110"/>
      <c r="D2" s="110"/>
      <c r="E2" s="110"/>
      <c r="F2" s="110"/>
    </row>
    <row r="4" spans="1:6" s="15" customFormat="1" ht="25.5" x14ac:dyDescent="0.2">
      <c r="A4" s="2" t="s">
        <v>81</v>
      </c>
      <c r="B4" s="18" t="s">
        <v>26</v>
      </c>
      <c r="C4" s="2" t="s">
        <v>27</v>
      </c>
      <c r="D4" s="2" t="s">
        <v>92</v>
      </c>
      <c r="E4" s="26" t="s">
        <v>89</v>
      </c>
      <c r="F4" s="26" t="s">
        <v>278</v>
      </c>
    </row>
    <row r="5" spans="1:6" s="12" customFormat="1" outlineLevel="1" x14ac:dyDescent="0.2">
      <c r="A5" s="1" t="s">
        <v>29</v>
      </c>
      <c r="B5" s="6" t="s">
        <v>28</v>
      </c>
      <c r="C5" s="2"/>
      <c r="D5" s="2"/>
      <c r="E5" s="2"/>
      <c r="F5" s="2"/>
    </row>
    <row r="6" spans="1:6" s="15" customFormat="1" x14ac:dyDescent="0.2">
      <c r="A6" s="4">
        <v>10000</v>
      </c>
      <c r="B6" s="5" t="s">
        <v>12</v>
      </c>
      <c r="C6" s="11"/>
      <c r="D6" s="11"/>
      <c r="E6" s="59"/>
      <c r="F6" s="59"/>
    </row>
    <row r="7" spans="1:6" s="15" customFormat="1" x14ac:dyDescent="0.2">
      <c r="A7" s="13">
        <v>10011</v>
      </c>
      <c r="B7" s="14" t="s">
        <v>85</v>
      </c>
      <c r="C7" s="11" t="s">
        <v>13</v>
      </c>
      <c r="D7" s="11">
        <v>1</v>
      </c>
      <c r="E7" s="67"/>
      <c r="F7" s="67">
        <f>D7*E7</f>
        <v>0</v>
      </c>
    </row>
    <row r="8" spans="1:6" s="15" customFormat="1" x14ac:dyDescent="0.2">
      <c r="A8" s="13">
        <v>10015</v>
      </c>
      <c r="B8" s="14" t="s">
        <v>14</v>
      </c>
      <c r="C8" s="11" t="s">
        <v>13</v>
      </c>
      <c r="D8" s="11">
        <v>1</v>
      </c>
      <c r="E8" s="67"/>
      <c r="F8" s="67">
        <f t="shared" ref="F8:F16" si="0">D8*E8</f>
        <v>0</v>
      </c>
    </row>
    <row r="9" spans="1:6" s="15" customFormat="1" x14ac:dyDescent="0.2">
      <c r="A9" s="13">
        <v>10040</v>
      </c>
      <c r="B9" s="14" t="s">
        <v>15</v>
      </c>
      <c r="C9" s="11" t="s">
        <v>13</v>
      </c>
      <c r="D9" s="11">
        <v>1</v>
      </c>
      <c r="E9" s="67"/>
      <c r="F9" s="67">
        <f t="shared" si="0"/>
        <v>0</v>
      </c>
    </row>
    <row r="10" spans="1:6" s="15" customFormat="1" ht="25.5" x14ac:dyDescent="0.2">
      <c r="A10" s="13">
        <v>10045</v>
      </c>
      <c r="B10" s="14" t="s">
        <v>16</v>
      </c>
      <c r="C10" s="11" t="s">
        <v>13</v>
      </c>
      <c r="D10" s="11">
        <v>1</v>
      </c>
      <c r="E10" s="67"/>
      <c r="F10" s="67">
        <f t="shared" si="0"/>
        <v>0</v>
      </c>
    </row>
    <row r="11" spans="1:6" s="15" customFormat="1" x14ac:dyDescent="0.2">
      <c r="A11" s="4">
        <v>20000</v>
      </c>
      <c r="B11" s="5" t="s">
        <v>58</v>
      </c>
      <c r="C11" s="9"/>
      <c r="D11" s="9"/>
      <c r="E11" s="67"/>
      <c r="F11" s="62"/>
    </row>
    <row r="12" spans="1:6" s="15" customFormat="1" x14ac:dyDescent="0.2">
      <c r="A12" s="13">
        <v>20030</v>
      </c>
      <c r="B12" s="14" t="s">
        <v>59</v>
      </c>
      <c r="C12" s="11" t="s">
        <v>7</v>
      </c>
      <c r="D12" s="11">
        <f>mennyiségkimutatás!E18</f>
        <v>5</v>
      </c>
      <c r="E12" s="67"/>
      <c r="F12" s="67">
        <f t="shared" si="0"/>
        <v>0</v>
      </c>
    </row>
    <row r="13" spans="1:6" s="15" customFormat="1" x14ac:dyDescent="0.2">
      <c r="A13" s="4">
        <v>30000</v>
      </c>
      <c r="B13" s="5" t="s">
        <v>60</v>
      </c>
      <c r="C13" s="9"/>
      <c r="D13" s="9"/>
      <c r="E13" s="67"/>
      <c r="F13" s="62"/>
    </row>
    <row r="14" spans="1:6" s="15" customFormat="1" x14ac:dyDescent="0.2">
      <c r="A14" s="13">
        <v>30010</v>
      </c>
      <c r="B14" s="14" t="s">
        <v>23</v>
      </c>
      <c r="C14" s="11" t="s">
        <v>13</v>
      </c>
      <c r="D14" s="36">
        <f>mennyiségkimutatás!C21</f>
        <v>1.496</v>
      </c>
      <c r="E14" s="67"/>
      <c r="F14" s="67">
        <f t="shared" si="0"/>
        <v>0</v>
      </c>
    </row>
    <row r="15" spans="1:6" s="15" customFormat="1" x14ac:dyDescent="0.2">
      <c r="A15" s="13">
        <v>30015</v>
      </c>
      <c r="B15" s="14" t="s">
        <v>24</v>
      </c>
      <c r="C15" s="11" t="s">
        <v>13</v>
      </c>
      <c r="D15" s="36">
        <f>mennyiségkimutatás!C23</f>
        <v>1.496</v>
      </c>
      <c r="E15" s="67"/>
      <c r="F15" s="67">
        <f t="shared" si="0"/>
        <v>0</v>
      </c>
    </row>
    <row r="16" spans="1:6" s="15" customFormat="1" ht="25.5" x14ac:dyDescent="0.2">
      <c r="A16" s="13">
        <v>30020</v>
      </c>
      <c r="B16" s="14" t="s">
        <v>61</v>
      </c>
      <c r="C16" s="11" t="s">
        <v>13</v>
      </c>
      <c r="D16" s="11">
        <v>1</v>
      </c>
      <c r="E16" s="67"/>
      <c r="F16" s="67">
        <f t="shared" si="0"/>
        <v>0</v>
      </c>
    </row>
    <row r="17" spans="1:6" x14ac:dyDescent="0.2">
      <c r="A17" s="4">
        <v>100000</v>
      </c>
      <c r="B17" s="6" t="s">
        <v>9</v>
      </c>
      <c r="C17" s="9"/>
      <c r="D17" s="9"/>
      <c r="E17" s="67"/>
      <c r="F17" s="62"/>
    </row>
    <row r="18" spans="1:6" x14ac:dyDescent="0.2">
      <c r="A18" s="88">
        <v>120000</v>
      </c>
      <c r="B18" s="89" t="s">
        <v>47</v>
      </c>
      <c r="C18" s="19"/>
      <c r="D18" s="19"/>
      <c r="E18" s="67"/>
      <c r="F18" s="19"/>
    </row>
    <row r="19" spans="1:6" x14ac:dyDescent="0.2">
      <c r="A19" s="4">
        <v>124000</v>
      </c>
      <c r="B19" s="39" t="s">
        <v>17</v>
      </c>
      <c r="C19" s="17"/>
      <c r="D19" s="17"/>
      <c r="E19" s="67"/>
      <c r="F19" s="17"/>
    </row>
    <row r="20" spans="1:6" x14ac:dyDescent="0.2">
      <c r="A20" s="13">
        <v>124120</v>
      </c>
      <c r="B20" s="14" t="s">
        <v>5</v>
      </c>
      <c r="C20" s="17" t="s">
        <v>6</v>
      </c>
      <c r="D20" s="17">
        <f>mennyiségkimutatás!E30</f>
        <v>133</v>
      </c>
      <c r="E20" s="67"/>
      <c r="F20" s="67">
        <f t="shared" ref="F20" si="1">D20*E20</f>
        <v>0</v>
      </c>
    </row>
    <row r="21" spans="1:6" x14ac:dyDescent="0.2">
      <c r="A21" s="4">
        <v>132000</v>
      </c>
      <c r="B21" s="5" t="s">
        <v>269</v>
      </c>
      <c r="C21" s="68"/>
      <c r="D21" s="69"/>
      <c r="E21" s="67"/>
      <c r="F21" s="67"/>
    </row>
    <row r="22" spans="1:6" x14ac:dyDescent="0.2">
      <c r="A22" s="4">
        <v>132100</v>
      </c>
      <c r="B22" s="5" t="s">
        <v>270</v>
      </c>
      <c r="C22" s="68"/>
      <c r="D22" s="77"/>
      <c r="E22" s="67"/>
      <c r="F22" s="67"/>
    </row>
    <row r="23" spans="1:6" s="79" customFormat="1" x14ac:dyDescent="0.2">
      <c r="A23" s="60">
        <v>132120</v>
      </c>
      <c r="B23" s="70" t="s">
        <v>271</v>
      </c>
      <c r="C23" s="59" t="s">
        <v>6</v>
      </c>
      <c r="D23" s="78">
        <v>878</v>
      </c>
      <c r="E23" s="67"/>
      <c r="F23" s="67">
        <f t="shared" ref="F23" si="2">D23*E23</f>
        <v>0</v>
      </c>
    </row>
    <row r="24" spans="1:6" s="79" customFormat="1" x14ac:dyDescent="0.2">
      <c r="A24" s="4">
        <v>132200</v>
      </c>
      <c r="B24" s="71" t="s">
        <v>272</v>
      </c>
      <c r="C24" s="62"/>
      <c r="D24" s="77"/>
      <c r="E24" s="67"/>
      <c r="F24" s="67"/>
    </row>
    <row r="25" spans="1:6" s="79" customFormat="1" x14ac:dyDescent="0.2">
      <c r="A25" s="60">
        <v>132220</v>
      </c>
      <c r="B25" s="61" t="s">
        <v>273</v>
      </c>
      <c r="C25" s="59" t="s">
        <v>6</v>
      </c>
      <c r="D25" s="78">
        <v>166</v>
      </c>
      <c r="E25" s="67"/>
      <c r="F25" s="67">
        <f t="shared" ref="F25" si="3">D25*E25</f>
        <v>0</v>
      </c>
    </row>
    <row r="26" spans="1:6" s="79" customFormat="1" x14ac:dyDescent="0.2">
      <c r="A26" s="72"/>
      <c r="B26" s="73"/>
      <c r="C26" s="74"/>
      <c r="D26" s="80"/>
      <c r="E26" s="67"/>
      <c r="F26" s="67"/>
    </row>
    <row r="27" spans="1:6" s="79" customFormat="1" x14ac:dyDescent="0.2">
      <c r="A27" s="72" t="s">
        <v>258</v>
      </c>
      <c r="B27" s="73" t="s">
        <v>274</v>
      </c>
      <c r="C27" s="74" t="s">
        <v>7</v>
      </c>
      <c r="D27" s="80">
        <v>24</v>
      </c>
      <c r="E27" s="67"/>
      <c r="F27" s="67">
        <f t="shared" ref="F27:F29" si="4">D27*E27</f>
        <v>0</v>
      </c>
    </row>
    <row r="28" spans="1:6" s="79" customFormat="1" ht="25.5" x14ac:dyDescent="0.2">
      <c r="A28" s="72" t="s">
        <v>258</v>
      </c>
      <c r="B28" s="73" t="s">
        <v>275</v>
      </c>
      <c r="C28" s="74" t="s">
        <v>7</v>
      </c>
      <c r="D28" s="80">
        <v>4</v>
      </c>
      <c r="E28" s="67"/>
      <c r="F28" s="67">
        <f t="shared" si="4"/>
        <v>0</v>
      </c>
    </row>
    <row r="29" spans="1:6" s="79" customFormat="1" x14ac:dyDescent="0.2">
      <c r="A29" s="75" t="s">
        <v>258</v>
      </c>
      <c r="B29" s="76" t="s">
        <v>276</v>
      </c>
      <c r="C29" s="75" t="s">
        <v>7</v>
      </c>
      <c r="D29" s="78">
        <v>16</v>
      </c>
      <c r="E29" s="67"/>
      <c r="F29" s="67">
        <f t="shared" si="4"/>
        <v>0</v>
      </c>
    </row>
    <row r="30" spans="1:6" x14ac:dyDescent="0.2">
      <c r="A30" s="4">
        <v>142000</v>
      </c>
      <c r="B30" s="43" t="s">
        <v>3</v>
      </c>
      <c r="C30" s="17"/>
      <c r="D30" s="17"/>
      <c r="E30" s="67"/>
      <c r="F30" s="17"/>
    </row>
    <row r="31" spans="1:6" x14ac:dyDescent="0.2">
      <c r="A31" s="4">
        <v>142200</v>
      </c>
      <c r="B31" s="5" t="s">
        <v>46</v>
      </c>
      <c r="C31" s="17"/>
      <c r="D31" s="17"/>
      <c r="E31" s="67"/>
      <c r="F31" s="17"/>
    </row>
    <row r="32" spans="1:6" x14ac:dyDescent="0.2">
      <c r="A32" s="60">
        <v>142220</v>
      </c>
      <c r="B32" s="61" t="s">
        <v>5</v>
      </c>
      <c r="C32" s="17" t="s">
        <v>6</v>
      </c>
      <c r="D32" s="66">
        <f>mennyiségkimutatás!C43</f>
        <v>38.700000000000003</v>
      </c>
      <c r="E32" s="67"/>
      <c r="F32" s="67">
        <f t="shared" ref="F32" si="5">D32*E32</f>
        <v>0</v>
      </c>
    </row>
    <row r="33" spans="1:6" x14ac:dyDescent="0.2">
      <c r="A33" s="4">
        <v>200000</v>
      </c>
      <c r="B33" s="6" t="s">
        <v>49</v>
      </c>
      <c r="C33" s="9"/>
      <c r="D33" s="9"/>
      <c r="E33" s="67"/>
      <c r="F33" s="62"/>
    </row>
    <row r="34" spans="1:6" x14ac:dyDescent="0.2">
      <c r="A34" s="4">
        <v>210000</v>
      </c>
      <c r="B34" s="5" t="s">
        <v>21</v>
      </c>
      <c r="C34" s="11"/>
      <c r="D34" s="11"/>
      <c r="E34" s="67"/>
      <c r="F34" s="59"/>
    </row>
    <row r="35" spans="1:6" x14ac:dyDescent="0.2">
      <c r="A35" s="4">
        <v>211000</v>
      </c>
      <c r="B35" s="5" t="s">
        <v>19</v>
      </c>
      <c r="C35" s="59"/>
      <c r="D35" s="59"/>
      <c r="E35" s="67"/>
      <c r="F35" s="59"/>
    </row>
    <row r="36" spans="1:6" x14ac:dyDescent="0.2">
      <c r="A36" s="60">
        <v>211050</v>
      </c>
      <c r="B36" s="61" t="s">
        <v>116</v>
      </c>
      <c r="C36" s="59" t="s">
        <v>7</v>
      </c>
      <c r="D36" s="59">
        <v>1</v>
      </c>
      <c r="E36" s="67"/>
      <c r="F36" s="67">
        <f t="shared" ref="F36:F37" si="6">D36*E36</f>
        <v>0</v>
      </c>
    </row>
    <row r="37" spans="1:6" x14ac:dyDescent="0.2">
      <c r="A37" s="60">
        <v>211070</v>
      </c>
      <c r="B37" s="61" t="s">
        <v>117</v>
      </c>
      <c r="C37" s="59" t="s">
        <v>7</v>
      </c>
      <c r="D37" s="59">
        <v>1</v>
      </c>
      <c r="E37" s="67"/>
      <c r="F37" s="67">
        <f t="shared" si="6"/>
        <v>0</v>
      </c>
    </row>
    <row r="38" spans="1:6" x14ac:dyDescent="0.2">
      <c r="A38" s="4">
        <v>212000</v>
      </c>
      <c r="B38" s="5" t="s">
        <v>31</v>
      </c>
      <c r="C38" s="59"/>
      <c r="D38" s="59"/>
      <c r="E38" s="67"/>
      <c r="F38" s="59"/>
    </row>
    <row r="39" spans="1:6" x14ac:dyDescent="0.2">
      <c r="A39" s="60">
        <v>212010</v>
      </c>
      <c r="B39" s="61" t="s">
        <v>118</v>
      </c>
      <c r="C39" s="65" t="s">
        <v>7</v>
      </c>
      <c r="D39" s="64">
        <f>mennyiségkimutatás!C53</f>
        <v>31</v>
      </c>
      <c r="E39" s="67"/>
      <c r="F39" s="64"/>
    </row>
    <row r="40" spans="1:6" x14ac:dyDescent="0.2">
      <c r="A40" s="13">
        <v>212020</v>
      </c>
      <c r="B40" s="14" t="s">
        <v>101</v>
      </c>
      <c r="C40" s="11" t="s">
        <v>7</v>
      </c>
      <c r="D40" s="36">
        <f>mennyiségkimutatás!C56</f>
        <v>144</v>
      </c>
      <c r="E40" s="67"/>
      <c r="F40" s="67">
        <f t="shared" ref="F40:F42" si="7">D40*E40</f>
        <v>0</v>
      </c>
    </row>
    <row r="41" spans="1:6" x14ac:dyDescent="0.2">
      <c r="A41" s="13">
        <v>212035</v>
      </c>
      <c r="B41" s="14" t="s">
        <v>30</v>
      </c>
      <c r="C41" s="11" t="s">
        <v>7</v>
      </c>
      <c r="D41" s="11">
        <f>mennyiségkimutatás!E59</f>
        <v>26</v>
      </c>
      <c r="E41" s="67"/>
      <c r="F41" s="67">
        <f t="shared" si="7"/>
        <v>0</v>
      </c>
    </row>
    <row r="42" spans="1:6" ht="14.25" x14ac:dyDescent="0.2">
      <c r="A42" s="13">
        <v>212070</v>
      </c>
      <c r="B42" s="14" t="s">
        <v>25</v>
      </c>
      <c r="C42" s="11" t="s">
        <v>83</v>
      </c>
      <c r="D42" s="11">
        <f>mennyiségkimutatás!E63</f>
        <v>7.5</v>
      </c>
      <c r="E42" s="67"/>
      <c r="F42" s="67">
        <f t="shared" si="7"/>
        <v>0</v>
      </c>
    </row>
    <row r="43" spans="1:6" x14ac:dyDescent="0.2">
      <c r="A43" s="4">
        <v>213000</v>
      </c>
      <c r="B43" s="5" t="s">
        <v>52</v>
      </c>
      <c r="C43" s="11"/>
      <c r="D43" s="11"/>
      <c r="E43" s="67"/>
      <c r="F43" s="59"/>
    </row>
    <row r="44" spans="1:6" x14ac:dyDescent="0.2">
      <c r="A44" s="60">
        <v>213010</v>
      </c>
      <c r="B44" s="61" t="s">
        <v>76</v>
      </c>
      <c r="C44" s="11" t="s">
        <v>7</v>
      </c>
      <c r="D44" s="36">
        <f>mennyiségkimutatás!E70</f>
        <v>54</v>
      </c>
      <c r="E44" s="67"/>
      <c r="F44" s="67">
        <f t="shared" ref="F44:F45" si="8">D44*E44</f>
        <v>0</v>
      </c>
    </row>
    <row r="45" spans="1:6" ht="14.25" x14ac:dyDescent="0.2">
      <c r="A45" s="60">
        <v>213025</v>
      </c>
      <c r="B45" s="61" t="s">
        <v>53</v>
      </c>
      <c r="C45" s="59" t="s">
        <v>84</v>
      </c>
      <c r="D45" s="36">
        <f>mennyiségkimutatás!E75</f>
        <v>170.69</v>
      </c>
      <c r="E45" s="67"/>
      <c r="F45" s="67">
        <f t="shared" si="8"/>
        <v>0</v>
      </c>
    </row>
    <row r="46" spans="1:6" x14ac:dyDescent="0.2">
      <c r="A46" s="4">
        <v>220000</v>
      </c>
      <c r="B46" s="5" t="s">
        <v>55</v>
      </c>
      <c r="C46" s="11"/>
      <c r="D46" s="11"/>
      <c r="E46" s="67"/>
      <c r="F46" s="59"/>
    </row>
    <row r="47" spans="1:6" x14ac:dyDescent="0.2">
      <c r="A47" s="4">
        <v>221000</v>
      </c>
      <c r="B47" s="5" t="s">
        <v>48</v>
      </c>
      <c r="C47" s="11"/>
      <c r="D47" s="11"/>
      <c r="E47" s="67"/>
      <c r="F47" s="59"/>
    </row>
    <row r="48" spans="1:6" ht="14.25" x14ac:dyDescent="0.2">
      <c r="A48" s="13">
        <v>221120</v>
      </c>
      <c r="B48" s="14" t="s">
        <v>1</v>
      </c>
      <c r="C48" s="11" t="s">
        <v>84</v>
      </c>
      <c r="D48" s="36">
        <f>mennyiségkimutatás!E116</f>
        <v>7094.66</v>
      </c>
      <c r="E48" s="67"/>
      <c r="F48" s="67">
        <f t="shared" ref="F48" si="9">D48*E48</f>
        <v>0</v>
      </c>
    </row>
    <row r="49" spans="1:6" x14ac:dyDescent="0.2">
      <c r="A49" s="4">
        <v>222000</v>
      </c>
      <c r="B49" s="5" t="s">
        <v>10</v>
      </c>
      <c r="C49" s="11"/>
      <c r="D49" s="11"/>
      <c r="E49" s="67"/>
      <c r="F49" s="59"/>
    </row>
    <row r="50" spans="1:6" x14ac:dyDescent="0.2">
      <c r="A50" s="4">
        <v>222100</v>
      </c>
      <c r="B50" s="5" t="s">
        <v>56</v>
      </c>
      <c r="C50" s="11"/>
      <c r="D50" s="11"/>
      <c r="E50" s="67"/>
      <c r="F50" s="59"/>
    </row>
    <row r="51" spans="1:6" ht="25.5" x14ac:dyDescent="0.2">
      <c r="A51" s="13">
        <v>222110</v>
      </c>
      <c r="B51" s="14" t="s">
        <v>103</v>
      </c>
      <c r="C51" s="11" t="s">
        <v>83</v>
      </c>
      <c r="D51" s="36">
        <f>mennyiségkimutatás!E121</f>
        <v>3341.12</v>
      </c>
      <c r="E51" s="67"/>
      <c r="F51" s="67">
        <f t="shared" ref="F51" si="10">D51*E51</f>
        <v>0</v>
      </c>
    </row>
    <row r="52" spans="1:6" x14ac:dyDescent="0.2">
      <c r="A52" s="4">
        <v>222200</v>
      </c>
      <c r="B52" s="5" t="s">
        <v>2</v>
      </c>
      <c r="C52" s="11"/>
      <c r="D52" s="11"/>
      <c r="E52" s="67"/>
      <c r="F52" s="59"/>
    </row>
    <row r="53" spans="1:6" ht="14.25" x14ac:dyDescent="0.2">
      <c r="A53" s="13">
        <v>222231</v>
      </c>
      <c r="B53" s="14" t="s">
        <v>86</v>
      </c>
      <c r="C53" s="11" t="s">
        <v>83</v>
      </c>
      <c r="D53" s="36">
        <f>mennyiségkimutatás!E194</f>
        <v>1639.4187699999998</v>
      </c>
      <c r="E53" s="67"/>
      <c r="F53" s="67">
        <f t="shared" ref="F53" si="11">D53*E53</f>
        <v>0</v>
      </c>
    </row>
    <row r="54" spans="1:6" x14ac:dyDescent="0.2">
      <c r="A54" s="4">
        <v>223000</v>
      </c>
      <c r="B54" s="5" t="s">
        <v>11</v>
      </c>
      <c r="C54" s="11"/>
      <c r="D54" s="11"/>
      <c r="E54" s="67"/>
      <c r="F54" s="59"/>
    </row>
    <row r="55" spans="1:6" ht="14.25" x14ac:dyDescent="0.2">
      <c r="A55" s="13">
        <v>223020</v>
      </c>
      <c r="B55" s="14" t="s">
        <v>54</v>
      </c>
      <c r="C55" s="11" t="s">
        <v>83</v>
      </c>
      <c r="D55" s="36">
        <f>mennyiségkimutatás!C198</f>
        <v>865.2</v>
      </c>
      <c r="E55" s="67"/>
      <c r="F55" s="67">
        <f t="shared" ref="F55:F56" si="12">D55*E55</f>
        <v>0</v>
      </c>
    </row>
    <row r="56" spans="1:6" ht="25.5" x14ac:dyDescent="0.2">
      <c r="A56" s="13">
        <v>223040</v>
      </c>
      <c r="B56" s="14" t="s">
        <v>51</v>
      </c>
      <c r="C56" s="11" t="s">
        <v>84</v>
      </c>
      <c r="D56" s="36">
        <f>mennyiségkimutatás!C201</f>
        <v>8652</v>
      </c>
      <c r="E56" s="67"/>
      <c r="F56" s="67">
        <f t="shared" si="12"/>
        <v>0</v>
      </c>
    </row>
    <row r="57" spans="1:6" x14ac:dyDescent="0.2">
      <c r="A57" s="4">
        <v>300000</v>
      </c>
      <c r="B57" s="6" t="s">
        <v>82</v>
      </c>
      <c r="C57" s="9"/>
      <c r="D57" s="9"/>
      <c r="E57" s="67"/>
      <c r="F57" s="62"/>
    </row>
    <row r="58" spans="1:6" ht="25.5" x14ac:dyDescent="0.2">
      <c r="A58" s="4">
        <v>310000</v>
      </c>
      <c r="B58" s="16" t="s">
        <v>20</v>
      </c>
      <c r="C58" s="9"/>
      <c r="D58" s="9"/>
      <c r="E58" s="67"/>
      <c r="F58" s="62"/>
    </row>
    <row r="59" spans="1:6" x14ac:dyDescent="0.2">
      <c r="A59" s="4">
        <v>311000</v>
      </c>
      <c r="B59" s="5" t="s">
        <v>62</v>
      </c>
      <c r="C59" s="11"/>
      <c r="D59" s="11"/>
      <c r="E59" s="67"/>
      <c r="F59" s="59"/>
    </row>
    <row r="60" spans="1:6" ht="14.25" x14ac:dyDescent="0.2">
      <c r="A60" s="13">
        <v>311030</v>
      </c>
      <c r="B60" s="14" t="s">
        <v>4</v>
      </c>
      <c r="C60" s="11" t="s">
        <v>83</v>
      </c>
      <c r="D60" s="36">
        <f>mennyiségkimutatás!E273</f>
        <v>472.01000000000005</v>
      </c>
      <c r="E60" s="67"/>
      <c r="F60" s="67">
        <f t="shared" ref="F60:F61" si="13">D60*E60</f>
        <v>0</v>
      </c>
    </row>
    <row r="61" spans="1:6" ht="14.25" x14ac:dyDescent="0.2">
      <c r="A61" s="13">
        <v>311051</v>
      </c>
      <c r="B61" s="14" t="s">
        <v>87</v>
      </c>
      <c r="C61" s="11" t="s">
        <v>83</v>
      </c>
      <c r="D61" s="36">
        <f>mennyiségkimutatás!E342</f>
        <v>699.48299999999961</v>
      </c>
      <c r="E61" s="67"/>
      <c r="F61" s="67">
        <f t="shared" si="13"/>
        <v>0</v>
      </c>
    </row>
    <row r="62" spans="1:6" x14ac:dyDescent="0.2">
      <c r="A62" s="4">
        <v>312000</v>
      </c>
      <c r="B62" s="5" t="s">
        <v>50</v>
      </c>
      <c r="C62" s="11"/>
      <c r="D62" s="11"/>
      <c r="E62" s="67"/>
      <c r="F62" s="59"/>
    </row>
    <row r="63" spans="1:6" ht="14.25" x14ac:dyDescent="0.2">
      <c r="A63" s="13">
        <v>312010</v>
      </c>
      <c r="B63" s="14" t="s">
        <v>57</v>
      </c>
      <c r="C63" s="11" t="s">
        <v>83</v>
      </c>
      <c r="D63" s="36">
        <f>mennyiségkimutatás!E352</f>
        <v>446.27100000000002</v>
      </c>
      <c r="E63" s="67"/>
      <c r="F63" s="67">
        <f t="shared" ref="F63" si="14">D63*E63</f>
        <v>0</v>
      </c>
    </row>
    <row r="64" spans="1:6" x14ac:dyDescent="0.2">
      <c r="A64" s="4">
        <v>320000</v>
      </c>
      <c r="B64" s="5" t="s">
        <v>67</v>
      </c>
      <c r="C64" s="11"/>
      <c r="D64" s="11"/>
      <c r="E64" s="67"/>
      <c r="F64" s="59"/>
    </row>
    <row r="65" spans="1:6" x14ac:dyDescent="0.2">
      <c r="A65" s="4">
        <v>321000</v>
      </c>
      <c r="B65" s="5" t="s">
        <v>68</v>
      </c>
      <c r="C65" s="11"/>
      <c r="D65" s="11"/>
      <c r="E65" s="67"/>
      <c r="F65" s="59"/>
    </row>
    <row r="66" spans="1:6" ht="14.25" x14ac:dyDescent="0.2">
      <c r="A66" s="13">
        <v>321040</v>
      </c>
      <c r="B66" s="14" t="s">
        <v>69</v>
      </c>
      <c r="C66" s="11" t="s">
        <v>83</v>
      </c>
      <c r="D66" s="36">
        <f>mennyiségkimutatás!E389</f>
        <v>1162.9480000000001</v>
      </c>
      <c r="E66" s="67"/>
      <c r="F66" s="67">
        <f t="shared" ref="F66" si="15">D66*E66</f>
        <v>0</v>
      </c>
    </row>
    <row r="67" spans="1:6" x14ac:dyDescent="0.2">
      <c r="A67" s="4">
        <v>322000</v>
      </c>
      <c r="B67" s="5" t="s">
        <v>22</v>
      </c>
      <c r="C67" s="11"/>
      <c r="D67" s="11"/>
      <c r="E67" s="67"/>
      <c r="F67" s="59"/>
    </row>
    <row r="68" spans="1:6" ht="14.25" x14ac:dyDescent="0.2">
      <c r="A68" s="13">
        <v>322015</v>
      </c>
      <c r="B68" s="14" t="s">
        <v>70</v>
      </c>
      <c r="C68" s="11" t="s">
        <v>83</v>
      </c>
      <c r="D68" s="36">
        <f>mennyiségkimutatás!E429</f>
        <v>361.83116000000007</v>
      </c>
      <c r="E68" s="67"/>
      <c r="F68" s="67">
        <f t="shared" ref="F68:F69" si="16">D68*E68</f>
        <v>0</v>
      </c>
    </row>
    <row r="69" spans="1:6" ht="14.25" x14ac:dyDescent="0.2">
      <c r="A69" s="60">
        <v>322090</v>
      </c>
      <c r="B69" s="61" t="s">
        <v>120</v>
      </c>
      <c r="C69" s="59" t="s">
        <v>83</v>
      </c>
      <c r="D69" s="36">
        <f>mennyiségkimutatás!E449</f>
        <v>201.06</v>
      </c>
      <c r="E69" s="67"/>
      <c r="F69" s="67">
        <f t="shared" si="16"/>
        <v>0</v>
      </c>
    </row>
    <row r="70" spans="1:6" x14ac:dyDescent="0.2">
      <c r="A70" s="4">
        <v>323000</v>
      </c>
      <c r="B70" s="5" t="s">
        <v>71</v>
      </c>
      <c r="C70" s="11"/>
      <c r="D70" s="11"/>
      <c r="E70" s="67"/>
      <c r="F70" s="59"/>
    </row>
    <row r="71" spans="1:6" x14ac:dyDescent="0.2">
      <c r="A71" s="4">
        <v>323300</v>
      </c>
      <c r="B71" s="5" t="s">
        <v>77</v>
      </c>
      <c r="C71" s="11"/>
      <c r="D71" s="11"/>
      <c r="E71" s="67"/>
      <c r="F71" s="59"/>
    </row>
    <row r="72" spans="1:6" ht="14.25" x14ac:dyDescent="0.2">
      <c r="A72" s="13">
        <v>323335</v>
      </c>
      <c r="B72" s="14" t="s">
        <v>72</v>
      </c>
      <c r="C72" s="11" t="s">
        <v>83</v>
      </c>
      <c r="D72" s="36">
        <f>mennyiségkimutatás!E459</f>
        <v>40.269999999999996</v>
      </c>
      <c r="E72" s="67"/>
      <c r="F72" s="67">
        <f t="shared" ref="F72" si="17">D72*E72</f>
        <v>0</v>
      </c>
    </row>
    <row r="73" spans="1:6" s="63" customFormat="1" x14ac:dyDescent="0.2">
      <c r="A73" s="51">
        <v>323200</v>
      </c>
      <c r="B73" s="49" t="s">
        <v>247</v>
      </c>
      <c r="C73" s="40"/>
      <c r="D73" s="59"/>
      <c r="E73" s="33"/>
      <c r="F73" s="62"/>
    </row>
    <row r="74" spans="1:6" s="63" customFormat="1" ht="14.25" x14ac:dyDescent="0.2">
      <c r="A74" s="57">
        <v>323215</v>
      </c>
      <c r="B74" s="58" t="s">
        <v>242</v>
      </c>
      <c r="C74" s="11" t="s">
        <v>83</v>
      </c>
      <c r="D74" s="36">
        <f>mennyiségkimutatás!E467</f>
        <v>98.34</v>
      </c>
      <c r="E74" s="67"/>
      <c r="F74" s="67">
        <f>D74*E74</f>
        <v>0</v>
      </c>
    </row>
    <row r="75" spans="1:6" x14ac:dyDescent="0.2">
      <c r="A75" s="4">
        <v>323300</v>
      </c>
      <c r="B75" s="5" t="s">
        <v>77</v>
      </c>
      <c r="C75" s="59"/>
      <c r="D75" s="36"/>
      <c r="E75" s="67"/>
      <c r="F75" s="36"/>
    </row>
    <row r="76" spans="1:6" ht="14.25" x14ac:dyDescent="0.2">
      <c r="A76" s="57">
        <v>323320</v>
      </c>
      <c r="B76" s="58" t="s">
        <v>240</v>
      </c>
      <c r="C76" s="59" t="s">
        <v>83</v>
      </c>
      <c r="D76" s="36">
        <f>mennyiségkimutatás!E474</f>
        <v>118.73</v>
      </c>
      <c r="E76" s="67"/>
      <c r="F76" s="67">
        <f t="shared" ref="F76:F77" si="18">D76*E76</f>
        <v>0</v>
      </c>
    </row>
    <row r="77" spans="1:6" ht="14.25" x14ac:dyDescent="0.2">
      <c r="A77" s="57">
        <v>323325</v>
      </c>
      <c r="B77" s="58" t="s">
        <v>239</v>
      </c>
      <c r="C77" s="59" t="s">
        <v>83</v>
      </c>
      <c r="D77" s="36">
        <f>mennyiségkimutatás!E480</f>
        <v>262.81</v>
      </c>
      <c r="E77" s="67"/>
      <c r="F77" s="67">
        <f t="shared" si="18"/>
        <v>0</v>
      </c>
    </row>
    <row r="78" spans="1:6" x14ac:dyDescent="0.2">
      <c r="A78" s="4">
        <v>323400</v>
      </c>
      <c r="B78" s="5" t="s">
        <v>74</v>
      </c>
      <c r="C78" s="59"/>
      <c r="D78" s="36"/>
      <c r="E78" s="67"/>
      <c r="F78" s="36"/>
    </row>
    <row r="79" spans="1:6" ht="14.25" x14ac:dyDescent="0.2">
      <c r="A79" s="57">
        <v>323404</v>
      </c>
      <c r="B79" s="58" t="s">
        <v>241</v>
      </c>
      <c r="C79" s="59" t="s">
        <v>83</v>
      </c>
      <c r="D79" s="36">
        <f>mennyiségkimutatás!E494</f>
        <v>166.35</v>
      </c>
      <c r="E79" s="67"/>
      <c r="F79" s="67">
        <f t="shared" ref="F79:F80" si="19">D79*E79</f>
        <v>0</v>
      </c>
    </row>
    <row r="80" spans="1:6" ht="14.25" x14ac:dyDescent="0.2">
      <c r="A80" s="57">
        <v>323410</v>
      </c>
      <c r="B80" s="58" t="s">
        <v>242</v>
      </c>
      <c r="C80" s="59" t="s">
        <v>83</v>
      </c>
      <c r="D80" s="36">
        <f>mennyiségkimutatás!E488</f>
        <v>544.18999999999994</v>
      </c>
      <c r="E80" s="67"/>
      <c r="F80" s="67">
        <f t="shared" si="19"/>
        <v>0</v>
      </c>
    </row>
    <row r="81" spans="1:6" x14ac:dyDescent="0.2">
      <c r="A81" s="4">
        <v>324000</v>
      </c>
      <c r="B81" s="5" t="s">
        <v>75</v>
      </c>
      <c r="C81" s="11"/>
      <c r="D81" s="11"/>
      <c r="E81" s="67"/>
      <c r="F81" s="59"/>
    </row>
    <row r="82" spans="1:6" x14ac:dyDescent="0.2">
      <c r="A82" s="13">
        <v>324050</v>
      </c>
      <c r="B82" s="14" t="s">
        <v>80</v>
      </c>
      <c r="C82" s="11" t="s">
        <v>6</v>
      </c>
      <c r="D82" s="36">
        <f>mennyiségkimutatás!E521</f>
        <v>2014.5</v>
      </c>
      <c r="E82" s="67"/>
      <c r="F82" s="67">
        <f t="shared" ref="F82" si="20">D82*E82</f>
        <v>0</v>
      </c>
    </row>
    <row r="83" spans="1:6" x14ac:dyDescent="0.2">
      <c r="A83" s="4">
        <v>324100</v>
      </c>
      <c r="B83" s="5" t="s">
        <v>121</v>
      </c>
      <c r="C83" s="59"/>
      <c r="D83" s="36"/>
      <c r="E83" s="67"/>
      <c r="F83" s="36"/>
    </row>
    <row r="84" spans="1:6" ht="25.5" x14ac:dyDescent="0.2">
      <c r="A84" s="60">
        <v>324140</v>
      </c>
      <c r="B84" s="61" t="s">
        <v>122</v>
      </c>
      <c r="C84" s="59" t="s">
        <v>84</v>
      </c>
      <c r="D84" s="36">
        <f>mennyiségkimutatás!E524</f>
        <v>35</v>
      </c>
      <c r="E84" s="67"/>
      <c r="F84" s="67">
        <f t="shared" ref="F84" si="21">D84*E84</f>
        <v>0</v>
      </c>
    </row>
    <row r="85" spans="1:6" x14ac:dyDescent="0.2">
      <c r="A85" s="4">
        <v>325000</v>
      </c>
      <c r="B85" s="5" t="s">
        <v>123</v>
      </c>
      <c r="C85" s="59"/>
      <c r="D85" s="36"/>
      <c r="E85" s="67"/>
      <c r="F85" s="36"/>
    </row>
    <row r="86" spans="1:6" ht="14.25" x14ac:dyDescent="0.2">
      <c r="A86" s="60">
        <v>325005</v>
      </c>
      <c r="B86" s="61" t="s">
        <v>124</v>
      </c>
      <c r="C86" s="59" t="s">
        <v>84</v>
      </c>
      <c r="D86" s="36">
        <f>mennyiségkimutatás!E537</f>
        <v>162.92000000000002</v>
      </c>
      <c r="E86" s="67"/>
      <c r="F86" s="67">
        <f t="shared" ref="F86:F88" si="22">D86*E86</f>
        <v>0</v>
      </c>
    </row>
    <row r="87" spans="1:6" ht="14.25" x14ac:dyDescent="0.2">
      <c r="A87" s="60">
        <v>325027</v>
      </c>
      <c r="B87" s="61" t="s">
        <v>125</v>
      </c>
      <c r="C87" s="59" t="s">
        <v>84</v>
      </c>
      <c r="D87" s="36">
        <f>mennyiségkimutatás!E539</f>
        <v>42.13</v>
      </c>
      <c r="E87" s="67"/>
      <c r="F87" s="67">
        <f t="shared" si="22"/>
        <v>0</v>
      </c>
    </row>
    <row r="88" spans="1:6" ht="30" customHeight="1" x14ac:dyDescent="0.2">
      <c r="A88" s="60">
        <v>325085</v>
      </c>
      <c r="B88" s="61" t="s">
        <v>126</v>
      </c>
      <c r="C88" s="59" t="s">
        <v>84</v>
      </c>
      <c r="D88" s="36">
        <f>mennyiségkimutatás!E542</f>
        <v>124.80000000000001</v>
      </c>
      <c r="E88" s="67"/>
      <c r="F88" s="67">
        <f t="shared" si="22"/>
        <v>0</v>
      </c>
    </row>
    <row r="89" spans="1:6" x14ac:dyDescent="0.2">
      <c r="A89" s="4">
        <v>326000</v>
      </c>
      <c r="B89" s="5" t="s">
        <v>127</v>
      </c>
      <c r="C89" s="59"/>
      <c r="D89" s="36"/>
      <c r="E89" s="67"/>
      <c r="F89" s="36"/>
    </row>
    <row r="90" spans="1:6" x14ac:dyDescent="0.2">
      <c r="A90" s="60">
        <v>326010</v>
      </c>
      <c r="B90" s="61" t="s">
        <v>128</v>
      </c>
      <c r="C90" s="59" t="s">
        <v>6</v>
      </c>
      <c r="D90" s="36">
        <f>mennyiségkimutatás!E545</f>
        <v>2199.85</v>
      </c>
      <c r="E90" s="67"/>
      <c r="F90" s="67">
        <f t="shared" ref="F90:F93" si="23">D90*E90</f>
        <v>0</v>
      </c>
    </row>
    <row r="91" spans="1:6" x14ac:dyDescent="0.2">
      <c r="A91" s="60">
        <v>326020</v>
      </c>
      <c r="B91" s="61" t="s">
        <v>129</v>
      </c>
      <c r="C91" s="59" t="s">
        <v>6</v>
      </c>
      <c r="D91" s="36">
        <f>mennyiségkimutatás!E547</f>
        <v>63</v>
      </c>
      <c r="E91" s="67"/>
      <c r="F91" s="67">
        <f t="shared" si="23"/>
        <v>0</v>
      </c>
    </row>
    <row r="92" spans="1:6" x14ac:dyDescent="0.2">
      <c r="A92" s="60">
        <v>326030</v>
      </c>
      <c r="B92" s="61" t="s">
        <v>130</v>
      </c>
      <c r="C92" s="59" t="s">
        <v>6</v>
      </c>
      <c r="D92" s="36">
        <f>mennyiségkimutatás!E549</f>
        <v>594.47</v>
      </c>
      <c r="E92" s="67"/>
      <c r="F92" s="67">
        <f t="shared" si="23"/>
        <v>0</v>
      </c>
    </row>
    <row r="93" spans="1:6" x14ac:dyDescent="0.2">
      <c r="A93" s="17" t="s">
        <v>258</v>
      </c>
      <c r="B93" s="61" t="s">
        <v>259</v>
      </c>
      <c r="C93" s="59" t="s">
        <v>6</v>
      </c>
      <c r="D93" s="36">
        <f>mennyiségkimutatás!E551</f>
        <v>142.5</v>
      </c>
      <c r="E93" s="67"/>
      <c r="F93" s="67">
        <f t="shared" si="23"/>
        <v>0</v>
      </c>
    </row>
    <row r="94" spans="1:6" x14ac:dyDescent="0.2">
      <c r="A94" s="4">
        <v>330000</v>
      </c>
      <c r="B94" s="5" t="s">
        <v>32</v>
      </c>
      <c r="C94" s="11"/>
      <c r="D94" s="11"/>
      <c r="E94" s="67"/>
      <c r="F94" s="59"/>
    </row>
    <row r="95" spans="1:6" x14ac:dyDescent="0.2">
      <c r="A95" s="4">
        <v>331000</v>
      </c>
      <c r="B95" s="10" t="s">
        <v>63</v>
      </c>
      <c r="C95" s="11"/>
      <c r="D95" s="11"/>
      <c r="E95" s="67"/>
      <c r="F95" s="59"/>
    </row>
    <row r="96" spans="1:6" x14ac:dyDescent="0.2">
      <c r="A96" s="4">
        <v>331100</v>
      </c>
      <c r="B96" s="5" t="s">
        <v>64</v>
      </c>
      <c r="C96" s="11"/>
      <c r="D96" s="11"/>
      <c r="E96" s="67"/>
      <c r="F96" s="59"/>
    </row>
    <row r="97" spans="1:6" x14ac:dyDescent="0.2">
      <c r="A97" s="13">
        <v>331110</v>
      </c>
      <c r="B97" s="14" t="s">
        <v>65</v>
      </c>
      <c r="C97" s="11" t="s">
        <v>7</v>
      </c>
      <c r="D97" s="36">
        <f>mennyiségkimutatás!C556</f>
        <v>32</v>
      </c>
      <c r="E97" s="67"/>
      <c r="F97" s="67">
        <f t="shared" ref="F97:F99" si="24">D97*E97</f>
        <v>0</v>
      </c>
    </row>
    <row r="98" spans="1:6" x14ac:dyDescent="0.2">
      <c r="A98" s="13">
        <v>331120</v>
      </c>
      <c r="B98" s="14" t="s">
        <v>66</v>
      </c>
      <c r="C98" s="11" t="s">
        <v>7</v>
      </c>
      <c r="D98" s="36">
        <f>mennyiségkimutatás!C558</f>
        <v>37</v>
      </c>
      <c r="E98" s="67"/>
      <c r="F98" s="67">
        <f t="shared" si="24"/>
        <v>0</v>
      </c>
    </row>
    <row r="99" spans="1:6" x14ac:dyDescent="0.2">
      <c r="A99" s="13">
        <v>331150</v>
      </c>
      <c r="B99" s="14" t="s">
        <v>18</v>
      </c>
      <c r="C99" s="11" t="s">
        <v>6</v>
      </c>
      <c r="D99" s="36">
        <f>mennyiségkimutatás!C560</f>
        <v>4.5</v>
      </c>
      <c r="E99" s="67"/>
      <c r="F99" s="67">
        <f t="shared" si="24"/>
        <v>0</v>
      </c>
    </row>
    <row r="100" spans="1:6" x14ac:dyDescent="0.2">
      <c r="A100" s="4">
        <v>332000</v>
      </c>
      <c r="B100" s="5" t="s">
        <v>73</v>
      </c>
      <c r="C100" s="11"/>
      <c r="D100" s="11"/>
      <c r="E100" s="67"/>
      <c r="F100" s="59"/>
    </row>
    <row r="101" spans="1:6" x14ac:dyDescent="0.2">
      <c r="A101" s="4">
        <v>332100</v>
      </c>
      <c r="B101" s="5" t="s">
        <v>33</v>
      </c>
      <c r="C101" s="11"/>
      <c r="D101" s="11"/>
      <c r="E101" s="67"/>
      <c r="F101" s="59"/>
    </row>
    <row r="102" spans="1:6" ht="14.25" x14ac:dyDescent="0.2">
      <c r="A102" s="13">
        <v>332120</v>
      </c>
      <c r="B102" s="14" t="s">
        <v>34</v>
      </c>
      <c r="C102" s="11" t="s">
        <v>84</v>
      </c>
      <c r="D102" s="36">
        <f>mennyiségkimutatás!E568</f>
        <v>280.32</v>
      </c>
      <c r="E102" s="67"/>
      <c r="F102" s="67">
        <f t="shared" ref="F102:F107" si="25">D102*E102</f>
        <v>0</v>
      </c>
    </row>
    <row r="103" spans="1:6" ht="14.25" x14ac:dyDescent="0.2">
      <c r="A103" s="60">
        <v>332120</v>
      </c>
      <c r="B103" s="61" t="s">
        <v>114</v>
      </c>
      <c r="C103" s="59" t="s">
        <v>84</v>
      </c>
      <c r="D103" s="36">
        <f>mennyiségkimutatás!E571</f>
        <v>10.284000000000001</v>
      </c>
      <c r="E103" s="67"/>
      <c r="F103" s="67">
        <f t="shared" si="25"/>
        <v>0</v>
      </c>
    </row>
    <row r="104" spans="1:6" ht="14.25" x14ac:dyDescent="0.2">
      <c r="A104" s="13">
        <v>332125</v>
      </c>
      <c r="B104" s="14" t="s">
        <v>35</v>
      </c>
      <c r="C104" s="11" t="s">
        <v>84</v>
      </c>
      <c r="D104" s="36">
        <f>mennyiségkimutatás!E574</f>
        <v>92.47999999999999</v>
      </c>
      <c r="E104" s="67"/>
      <c r="F104" s="67">
        <f t="shared" si="25"/>
        <v>0</v>
      </c>
    </row>
    <row r="105" spans="1:6" ht="25.5" x14ac:dyDescent="0.2">
      <c r="A105" s="13"/>
      <c r="B105" s="14" t="s">
        <v>105</v>
      </c>
      <c r="C105" s="11" t="s">
        <v>7</v>
      </c>
      <c r="D105" s="36">
        <f>mennyiségkimutatás!E576</f>
        <v>91</v>
      </c>
      <c r="E105" s="67"/>
      <c r="F105" s="67">
        <f t="shared" si="25"/>
        <v>0</v>
      </c>
    </row>
    <row r="106" spans="1:6" ht="25.5" x14ac:dyDescent="0.2">
      <c r="A106" s="60">
        <v>332125</v>
      </c>
      <c r="B106" s="61" t="s">
        <v>115</v>
      </c>
      <c r="C106" s="59" t="s">
        <v>7</v>
      </c>
      <c r="D106" s="36">
        <f>mennyiségkimutatás!C578</f>
        <v>8</v>
      </c>
      <c r="E106" s="67"/>
      <c r="F106" s="67">
        <f t="shared" si="25"/>
        <v>0</v>
      </c>
    </row>
    <row r="107" spans="1:6" x14ac:dyDescent="0.2">
      <c r="A107" s="17" t="s">
        <v>258</v>
      </c>
      <c r="B107" s="61" t="s">
        <v>112</v>
      </c>
      <c r="C107" s="59" t="s">
        <v>113</v>
      </c>
      <c r="D107" s="36">
        <f>mennyiségkimutatás!E580</f>
        <v>4</v>
      </c>
      <c r="E107" s="67"/>
      <c r="F107" s="67">
        <f t="shared" si="25"/>
        <v>0</v>
      </c>
    </row>
    <row r="108" spans="1:6" x14ac:dyDescent="0.2">
      <c r="A108" s="4">
        <v>332200</v>
      </c>
      <c r="B108" s="5" t="s">
        <v>36</v>
      </c>
      <c r="C108" s="11"/>
      <c r="D108" s="11"/>
      <c r="E108" s="67"/>
      <c r="F108" s="59"/>
    </row>
    <row r="109" spans="1:6" x14ac:dyDescent="0.2">
      <c r="A109" s="13">
        <v>332210</v>
      </c>
      <c r="B109" s="14" t="s">
        <v>37</v>
      </c>
      <c r="C109" s="11" t="s">
        <v>7</v>
      </c>
      <c r="D109" s="36">
        <f>mennyiségkimutatás!E583</f>
        <v>94</v>
      </c>
      <c r="E109" s="67"/>
      <c r="F109" s="67">
        <f t="shared" ref="F109:F111" si="26">D109*E109</f>
        <v>0</v>
      </c>
    </row>
    <row r="110" spans="1:6" x14ac:dyDescent="0.2">
      <c r="A110" s="13">
        <v>332230</v>
      </c>
      <c r="B110" s="14" t="s">
        <v>78</v>
      </c>
      <c r="C110" s="11" t="s">
        <v>7</v>
      </c>
      <c r="D110" s="36">
        <f>mennyiségkimutatás!E584</f>
        <v>146</v>
      </c>
      <c r="E110" s="67"/>
      <c r="F110" s="67">
        <f t="shared" si="26"/>
        <v>0</v>
      </c>
    </row>
    <row r="111" spans="1:6" x14ac:dyDescent="0.2">
      <c r="A111" s="13">
        <v>332231</v>
      </c>
      <c r="B111" s="14" t="s">
        <v>88</v>
      </c>
      <c r="C111" s="11" t="s">
        <v>7</v>
      </c>
      <c r="D111" s="36">
        <f>mennyiségkimutatás!E585</f>
        <v>25</v>
      </c>
      <c r="E111" s="67"/>
      <c r="F111" s="67">
        <f t="shared" si="26"/>
        <v>0</v>
      </c>
    </row>
    <row r="112" spans="1:6" x14ac:dyDescent="0.2">
      <c r="A112" s="4">
        <v>334000</v>
      </c>
      <c r="B112" s="5" t="s">
        <v>38</v>
      </c>
      <c r="C112" s="11"/>
      <c r="D112" s="11"/>
      <c r="E112" s="67"/>
      <c r="F112" s="59"/>
    </row>
    <row r="113" spans="1:6" x14ac:dyDescent="0.2">
      <c r="A113" s="13">
        <v>334065</v>
      </c>
      <c r="B113" s="14" t="s">
        <v>39</v>
      </c>
      <c r="C113" s="11" t="s">
        <v>6</v>
      </c>
      <c r="D113" s="36">
        <f>mennyiségkimutatás!E587</f>
        <v>227</v>
      </c>
      <c r="E113" s="67"/>
      <c r="F113" s="67">
        <f t="shared" ref="F113" si="27">D113*E113</f>
        <v>0</v>
      </c>
    </row>
    <row r="114" spans="1:6" x14ac:dyDescent="0.2">
      <c r="A114" s="4">
        <v>800000</v>
      </c>
      <c r="B114" s="6" t="s">
        <v>40</v>
      </c>
      <c r="C114" s="11"/>
      <c r="D114" s="11"/>
      <c r="E114" s="67"/>
      <c r="F114" s="59"/>
    </row>
    <row r="115" spans="1:6" x14ac:dyDescent="0.2">
      <c r="A115" s="4">
        <v>820000</v>
      </c>
      <c r="B115" s="5" t="s">
        <v>41</v>
      </c>
      <c r="C115" s="11"/>
      <c r="D115" s="11"/>
      <c r="E115" s="67"/>
      <c r="F115" s="59"/>
    </row>
    <row r="116" spans="1:6" x14ac:dyDescent="0.2">
      <c r="A116" s="4">
        <v>821000</v>
      </c>
      <c r="B116" s="5" t="s">
        <v>42</v>
      </c>
      <c r="C116" s="11"/>
      <c r="D116" s="11"/>
      <c r="E116" s="67"/>
      <c r="F116" s="59"/>
    </row>
    <row r="117" spans="1:6" s="24" customFormat="1" x14ac:dyDescent="0.2">
      <c r="A117" s="21">
        <v>821020</v>
      </c>
      <c r="B117" s="22" t="s">
        <v>43</v>
      </c>
      <c r="C117" s="23" t="s">
        <v>7</v>
      </c>
      <c r="D117" s="38">
        <v>40</v>
      </c>
      <c r="E117" s="67"/>
      <c r="F117" s="67">
        <f t="shared" ref="F117" si="28">D117*E117</f>
        <v>0</v>
      </c>
    </row>
    <row r="118" spans="1:6" x14ac:dyDescent="0.2">
      <c r="A118" s="4">
        <v>822000</v>
      </c>
      <c r="B118" s="5" t="s">
        <v>44</v>
      </c>
      <c r="C118" s="11"/>
      <c r="D118" s="11"/>
      <c r="E118" s="67"/>
      <c r="F118" s="59"/>
    </row>
    <row r="119" spans="1:6" ht="14.25" x14ac:dyDescent="0.2">
      <c r="A119" s="13">
        <v>822010</v>
      </c>
      <c r="B119" s="14" t="s">
        <v>45</v>
      </c>
      <c r="C119" s="11" t="s">
        <v>84</v>
      </c>
      <c r="D119" s="36">
        <f>mennyiségkimutatás!E593</f>
        <v>8652</v>
      </c>
      <c r="E119" s="67"/>
      <c r="F119" s="67">
        <f t="shared" ref="F119" si="29">D119*E119</f>
        <v>0</v>
      </c>
    </row>
    <row r="120" spans="1:6" x14ac:dyDescent="0.2">
      <c r="A120" s="13"/>
      <c r="B120" s="14"/>
      <c r="C120" s="11"/>
      <c r="D120" s="11"/>
      <c r="E120" s="59"/>
      <c r="F120" s="59"/>
    </row>
    <row r="121" spans="1:6" x14ac:dyDescent="0.2">
      <c r="A121" s="13"/>
      <c r="B121" s="39" t="s">
        <v>109</v>
      </c>
      <c r="C121" s="9"/>
      <c r="D121" s="9"/>
      <c r="E121" s="41"/>
      <c r="F121" s="41">
        <f>SUM(F6:F120)</f>
        <v>0</v>
      </c>
    </row>
    <row r="122" spans="1:6" x14ac:dyDescent="0.2">
      <c r="A122" s="13"/>
      <c r="B122" s="39" t="s">
        <v>110</v>
      </c>
      <c r="C122" s="9"/>
      <c r="D122" s="9"/>
      <c r="E122" s="62"/>
      <c r="F122" s="41">
        <f>F121/100*27</f>
        <v>0</v>
      </c>
    </row>
    <row r="123" spans="1:6" x14ac:dyDescent="0.2">
      <c r="A123" s="13"/>
      <c r="B123" s="39" t="s">
        <v>111</v>
      </c>
      <c r="C123" s="9"/>
      <c r="D123" s="9"/>
      <c r="E123" s="62"/>
      <c r="F123" s="41">
        <f>F121+F122</f>
        <v>0</v>
      </c>
    </row>
    <row r="124" spans="1:6" x14ac:dyDescent="0.2">
      <c r="A124" s="13"/>
      <c r="B124" s="14"/>
      <c r="C124" s="11"/>
      <c r="D124" s="11"/>
      <c r="E124" s="59"/>
      <c r="F124" s="59"/>
    </row>
    <row r="125" spans="1:6" x14ac:dyDescent="0.2">
      <c r="A125" s="13"/>
      <c r="B125" s="14"/>
      <c r="C125" s="11"/>
      <c r="D125" s="11"/>
      <c r="E125" s="59"/>
      <c r="F125" s="59"/>
    </row>
    <row r="126" spans="1:6" x14ac:dyDescent="0.2">
      <c r="A126" s="13"/>
      <c r="B126" s="14"/>
      <c r="C126" s="11"/>
      <c r="D126" s="11"/>
      <c r="E126" s="59"/>
      <c r="F126" s="59"/>
    </row>
    <row r="127" spans="1:6" x14ac:dyDescent="0.2">
      <c r="A127" s="13"/>
      <c r="B127" s="14"/>
      <c r="C127" s="11"/>
      <c r="D127" s="11"/>
      <c r="E127" s="59"/>
      <c r="F127" s="59"/>
    </row>
    <row r="128" spans="1:6" x14ac:dyDescent="0.2">
      <c r="A128" s="13"/>
      <c r="B128" s="14"/>
      <c r="C128" s="11"/>
      <c r="D128" s="11"/>
      <c r="E128" s="59"/>
      <c r="F128" s="59"/>
    </row>
    <row r="129" spans="1:6" x14ac:dyDescent="0.2">
      <c r="A129" s="13"/>
      <c r="B129" s="14"/>
      <c r="C129" s="11"/>
      <c r="D129" s="11"/>
      <c r="E129" s="59"/>
      <c r="F129" s="59"/>
    </row>
    <row r="130" spans="1:6" x14ac:dyDescent="0.2">
      <c r="A130" s="13"/>
      <c r="B130" s="14"/>
      <c r="C130" s="11"/>
      <c r="D130" s="11"/>
      <c r="E130" s="59"/>
      <c r="F130" s="59"/>
    </row>
    <row r="131" spans="1:6" x14ac:dyDescent="0.2">
      <c r="A131" s="13"/>
      <c r="B131" s="14"/>
      <c r="C131" s="11"/>
      <c r="D131" s="11"/>
      <c r="E131" s="59"/>
      <c r="F131" s="59"/>
    </row>
    <row r="132" spans="1:6" x14ac:dyDescent="0.2">
      <c r="A132" s="13"/>
      <c r="B132" s="14"/>
      <c r="C132" s="11"/>
      <c r="D132" s="11"/>
      <c r="E132" s="59"/>
      <c r="F132" s="59"/>
    </row>
    <row r="133" spans="1:6" x14ac:dyDescent="0.2">
      <c r="A133" s="13"/>
      <c r="B133" s="14"/>
      <c r="C133" s="11"/>
      <c r="D133" s="11"/>
      <c r="E133" s="59"/>
      <c r="F133" s="59"/>
    </row>
    <row r="134" spans="1:6" x14ac:dyDescent="0.2">
      <c r="A134" s="13"/>
      <c r="B134" s="14"/>
      <c r="C134" s="11"/>
      <c r="D134" s="11"/>
      <c r="E134" s="59"/>
      <c r="F134" s="59"/>
    </row>
    <row r="135" spans="1:6" x14ac:dyDescent="0.2">
      <c r="A135" s="13"/>
      <c r="B135" s="14"/>
      <c r="C135" s="11"/>
      <c r="D135" s="11"/>
      <c r="E135" s="59"/>
      <c r="F135" s="59"/>
    </row>
    <row r="136" spans="1:6" x14ac:dyDescent="0.2">
      <c r="A136" s="13"/>
      <c r="B136" s="14"/>
      <c r="C136" s="11"/>
      <c r="D136" s="11"/>
      <c r="E136" s="59"/>
      <c r="F136" s="59"/>
    </row>
    <row r="137" spans="1:6" x14ac:dyDescent="0.2">
      <c r="A137" s="13"/>
      <c r="B137" s="14"/>
      <c r="C137" s="11"/>
      <c r="D137" s="11"/>
      <c r="E137" s="59"/>
      <c r="F137" s="59"/>
    </row>
    <row r="138" spans="1:6" x14ac:dyDescent="0.2">
      <c r="A138" s="13"/>
      <c r="B138" s="14"/>
      <c r="C138" s="11"/>
      <c r="D138" s="11"/>
      <c r="E138" s="59"/>
      <c r="F138" s="59"/>
    </row>
    <row r="139" spans="1:6" x14ac:dyDescent="0.2">
      <c r="A139" s="13"/>
      <c r="B139" s="14"/>
      <c r="C139" s="11"/>
      <c r="D139" s="11"/>
      <c r="E139" s="59"/>
      <c r="F139" s="59"/>
    </row>
    <row r="140" spans="1:6" x14ac:dyDescent="0.2">
      <c r="A140" s="13"/>
      <c r="B140" s="14"/>
      <c r="C140" s="11"/>
      <c r="D140" s="11"/>
      <c r="E140" s="59"/>
      <c r="F140" s="59"/>
    </row>
    <row r="141" spans="1:6" x14ac:dyDescent="0.2">
      <c r="A141" s="13"/>
      <c r="B141" s="14"/>
      <c r="C141" s="11"/>
      <c r="D141" s="11"/>
      <c r="E141" s="59"/>
      <c r="F141" s="59"/>
    </row>
    <row r="142" spans="1:6" x14ac:dyDescent="0.2">
      <c r="A142" s="13"/>
      <c r="B142" s="14"/>
      <c r="C142" s="11"/>
      <c r="D142" s="11"/>
      <c r="E142" s="59"/>
      <c r="F142" s="59"/>
    </row>
    <row r="143" spans="1:6" x14ac:dyDescent="0.2">
      <c r="A143" s="13"/>
      <c r="B143" s="14"/>
      <c r="C143" s="11"/>
      <c r="D143" s="11"/>
      <c r="E143" s="59"/>
      <c r="F143" s="59"/>
    </row>
    <row r="144" spans="1:6" x14ac:dyDescent="0.2">
      <c r="A144" s="13"/>
      <c r="B144" s="14"/>
      <c r="C144" s="11"/>
      <c r="D144" s="11"/>
      <c r="E144" s="59"/>
      <c r="F144" s="59"/>
    </row>
    <row r="145" spans="1:6" x14ac:dyDescent="0.2">
      <c r="A145" s="13"/>
      <c r="B145" s="14"/>
      <c r="C145" s="11"/>
      <c r="D145" s="11"/>
      <c r="E145" s="59"/>
      <c r="F145" s="59"/>
    </row>
    <row r="146" spans="1:6" x14ac:dyDescent="0.2">
      <c r="A146" s="13"/>
      <c r="B146" s="14"/>
      <c r="C146" s="11"/>
      <c r="D146" s="11"/>
      <c r="E146" s="59"/>
      <c r="F146" s="59"/>
    </row>
    <row r="147" spans="1:6" x14ac:dyDescent="0.2">
      <c r="A147" s="13"/>
      <c r="B147" s="14"/>
      <c r="C147" s="11"/>
      <c r="D147" s="11"/>
      <c r="E147" s="59"/>
      <c r="F147" s="59"/>
    </row>
    <row r="148" spans="1:6" x14ac:dyDescent="0.2">
      <c r="A148" s="13"/>
      <c r="B148" s="14"/>
      <c r="C148" s="11"/>
      <c r="D148" s="11"/>
      <c r="E148" s="59"/>
      <c r="F148" s="59"/>
    </row>
    <row r="149" spans="1:6" x14ac:dyDescent="0.2">
      <c r="A149" s="13"/>
      <c r="B149" s="14"/>
      <c r="C149" s="11"/>
      <c r="D149" s="11"/>
      <c r="E149" s="59"/>
      <c r="F149" s="59"/>
    </row>
    <row r="150" spans="1:6" x14ac:dyDescent="0.2">
      <c r="A150" s="13"/>
      <c r="B150" s="14"/>
      <c r="C150" s="11"/>
      <c r="D150" s="11"/>
      <c r="E150" s="59"/>
      <c r="F150" s="59"/>
    </row>
    <row r="151" spans="1:6" x14ac:dyDescent="0.2">
      <c r="A151" s="13"/>
      <c r="B151" s="14"/>
      <c r="C151" s="11"/>
      <c r="D151" s="11"/>
      <c r="E151" s="59"/>
      <c r="F151" s="59"/>
    </row>
    <row r="152" spans="1:6" x14ac:dyDescent="0.2">
      <c r="A152" s="13"/>
      <c r="B152" s="14"/>
      <c r="C152" s="11"/>
      <c r="D152" s="11"/>
      <c r="E152" s="59"/>
      <c r="F152" s="59"/>
    </row>
    <row r="153" spans="1:6" x14ac:dyDescent="0.2">
      <c r="A153" s="13"/>
      <c r="B153" s="14"/>
      <c r="C153" s="11"/>
      <c r="D153" s="11"/>
      <c r="E153" s="59"/>
      <c r="F153" s="59"/>
    </row>
    <row r="154" spans="1:6" x14ac:dyDescent="0.2">
      <c r="A154" s="13"/>
      <c r="B154" s="14"/>
      <c r="C154" s="11"/>
      <c r="D154" s="11"/>
      <c r="E154" s="59"/>
      <c r="F154" s="59"/>
    </row>
    <row r="155" spans="1:6" x14ac:dyDescent="0.2">
      <c r="A155" s="13"/>
      <c r="B155" s="14"/>
      <c r="C155" s="11"/>
      <c r="D155" s="11"/>
      <c r="E155" s="59"/>
      <c r="F155" s="59"/>
    </row>
    <row r="156" spans="1:6" x14ac:dyDescent="0.2">
      <c r="A156" s="13"/>
      <c r="B156" s="14"/>
      <c r="C156" s="11"/>
      <c r="D156" s="11"/>
      <c r="E156" s="59"/>
      <c r="F156" s="59"/>
    </row>
    <row r="157" spans="1:6" x14ac:dyDescent="0.2">
      <c r="A157" s="13"/>
      <c r="B157" s="14"/>
      <c r="C157" s="11"/>
      <c r="D157" s="11"/>
      <c r="E157" s="59"/>
      <c r="F157" s="59"/>
    </row>
    <row r="158" spans="1:6" x14ac:dyDescent="0.2">
      <c r="A158" s="13"/>
      <c r="B158" s="14"/>
      <c r="C158" s="11"/>
      <c r="D158" s="11"/>
      <c r="E158" s="59"/>
      <c r="F158" s="59"/>
    </row>
    <row r="159" spans="1:6" x14ac:dyDescent="0.2">
      <c r="A159" s="13"/>
      <c r="B159" s="14"/>
      <c r="C159" s="11"/>
      <c r="D159" s="11"/>
      <c r="E159" s="59"/>
      <c r="F159" s="59"/>
    </row>
    <row r="160" spans="1:6" x14ac:dyDescent="0.2">
      <c r="A160" s="13"/>
      <c r="B160" s="14"/>
      <c r="C160" s="11"/>
      <c r="D160" s="11"/>
      <c r="E160" s="59"/>
      <c r="F160" s="59"/>
    </row>
    <row r="161" spans="1:6" x14ac:dyDescent="0.2">
      <c r="A161" s="13"/>
      <c r="B161" s="14"/>
      <c r="C161" s="11"/>
      <c r="D161" s="11"/>
      <c r="E161" s="59"/>
      <c r="F161" s="59"/>
    </row>
    <row r="162" spans="1:6" x14ac:dyDescent="0.2">
      <c r="A162" s="13"/>
      <c r="B162" s="14"/>
      <c r="C162" s="11"/>
      <c r="D162" s="11"/>
      <c r="E162" s="59"/>
      <c r="F162" s="59"/>
    </row>
    <row r="163" spans="1:6" x14ac:dyDescent="0.2">
      <c r="A163" s="13"/>
      <c r="B163" s="14"/>
      <c r="C163" s="11"/>
      <c r="D163" s="11"/>
      <c r="E163" s="59"/>
      <c r="F163" s="59"/>
    </row>
    <row r="164" spans="1:6" x14ac:dyDescent="0.2">
      <c r="A164" s="13"/>
      <c r="B164" s="14"/>
      <c r="C164" s="11"/>
      <c r="D164" s="11"/>
      <c r="E164" s="59"/>
      <c r="F164" s="59"/>
    </row>
    <row r="165" spans="1:6" x14ac:dyDescent="0.2">
      <c r="A165" s="13"/>
      <c r="B165" s="14"/>
      <c r="C165" s="11"/>
      <c r="D165" s="11"/>
      <c r="E165" s="59"/>
      <c r="F165" s="59"/>
    </row>
    <row r="166" spans="1:6" x14ac:dyDescent="0.2">
      <c r="A166" s="13"/>
      <c r="B166" s="14"/>
      <c r="C166" s="11"/>
      <c r="D166" s="11"/>
      <c r="E166" s="59"/>
      <c r="F166" s="59"/>
    </row>
    <row r="167" spans="1:6" x14ac:dyDescent="0.2">
      <c r="A167" s="13"/>
      <c r="B167" s="14"/>
      <c r="C167" s="11"/>
      <c r="D167" s="11"/>
      <c r="E167" s="59"/>
      <c r="F167" s="59"/>
    </row>
    <row r="168" spans="1:6" x14ac:dyDescent="0.2">
      <c r="A168" s="13"/>
      <c r="B168" s="14"/>
      <c r="C168" s="11"/>
      <c r="D168" s="11"/>
      <c r="E168" s="59"/>
      <c r="F168" s="59"/>
    </row>
    <row r="169" spans="1:6" x14ac:dyDescent="0.2">
      <c r="A169" s="13"/>
      <c r="B169" s="14"/>
      <c r="C169" s="11"/>
      <c r="D169" s="11"/>
      <c r="E169" s="59"/>
      <c r="F169" s="59"/>
    </row>
    <row r="170" spans="1:6" x14ac:dyDescent="0.2">
      <c r="A170" s="13"/>
      <c r="B170" s="14"/>
      <c r="C170" s="11"/>
      <c r="D170" s="11"/>
      <c r="E170" s="59"/>
      <c r="F170" s="59"/>
    </row>
    <row r="171" spans="1:6" x14ac:dyDescent="0.2">
      <c r="A171" s="13"/>
      <c r="B171" s="14"/>
      <c r="C171" s="11"/>
      <c r="D171" s="11"/>
      <c r="E171" s="59"/>
      <c r="F171" s="59"/>
    </row>
    <row r="172" spans="1:6" x14ac:dyDescent="0.2">
      <c r="A172" s="13"/>
      <c r="B172" s="14"/>
      <c r="C172" s="11"/>
      <c r="D172" s="11"/>
      <c r="E172" s="59"/>
      <c r="F172" s="59"/>
    </row>
    <row r="173" spans="1:6" x14ac:dyDescent="0.2">
      <c r="A173" s="13"/>
      <c r="B173" s="14"/>
      <c r="C173" s="11"/>
      <c r="D173" s="11"/>
      <c r="E173" s="59"/>
      <c r="F173" s="59"/>
    </row>
    <row r="174" spans="1:6" x14ac:dyDescent="0.2">
      <c r="A174" s="13"/>
      <c r="B174" s="14"/>
      <c r="C174" s="11"/>
      <c r="D174" s="11"/>
      <c r="E174" s="59"/>
      <c r="F174" s="59"/>
    </row>
    <row r="175" spans="1:6" x14ac:dyDescent="0.2">
      <c r="A175" s="13"/>
      <c r="B175" s="14"/>
      <c r="C175" s="11"/>
      <c r="D175" s="11"/>
      <c r="E175" s="59"/>
      <c r="F175" s="59"/>
    </row>
    <row r="176" spans="1:6" x14ac:dyDescent="0.2">
      <c r="A176" s="13"/>
      <c r="B176" s="14"/>
      <c r="C176" s="11"/>
      <c r="D176" s="11"/>
      <c r="E176" s="59"/>
      <c r="F176" s="59"/>
    </row>
    <row r="177" spans="1:6" x14ac:dyDescent="0.2">
      <c r="A177" s="13"/>
      <c r="B177" s="14"/>
      <c r="C177" s="11"/>
      <c r="D177" s="11"/>
      <c r="E177" s="59"/>
      <c r="F177" s="59"/>
    </row>
    <row r="178" spans="1:6" x14ac:dyDescent="0.2">
      <c r="A178" s="13"/>
      <c r="B178" s="14"/>
      <c r="C178" s="11"/>
      <c r="D178" s="11"/>
      <c r="E178" s="59"/>
      <c r="F178" s="59"/>
    </row>
    <row r="179" spans="1:6" x14ac:dyDescent="0.2">
      <c r="A179" s="13"/>
      <c r="B179" s="14"/>
      <c r="C179" s="11"/>
      <c r="D179" s="11"/>
      <c r="E179" s="59"/>
      <c r="F179" s="59"/>
    </row>
    <row r="180" spans="1:6" x14ac:dyDescent="0.2">
      <c r="A180" s="13"/>
      <c r="B180" s="14"/>
      <c r="C180" s="11"/>
      <c r="D180" s="11"/>
      <c r="E180" s="59"/>
      <c r="F180" s="59"/>
    </row>
    <row r="181" spans="1:6" x14ac:dyDescent="0.2">
      <c r="A181" s="13"/>
      <c r="B181" s="14"/>
      <c r="C181" s="11"/>
      <c r="D181" s="11"/>
      <c r="E181" s="59"/>
      <c r="F181" s="59"/>
    </row>
    <row r="182" spans="1:6" x14ac:dyDescent="0.2">
      <c r="A182" s="13"/>
      <c r="B182" s="14"/>
      <c r="C182" s="11"/>
      <c r="D182" s="11"/>
      <c r="E182" s="59"/>
      <c r="F182" s="59"/>
    </row>
    <row r="183" spans="1:6" x14ac:dyDescent="0.2">
      <c r="A183" s="13"/>
      <c r="B183" s="14"/>
      <c r="C183" s="11"/>
      <c r="D183" s="11"/>
      <c r="E183" s="59"/>
      <c r="F183" s="59"/>
    </row>
    <row r="184" spans="1:6" x14ac:dyDescent="0.2">
      <c r="A184" s="13"/>
      <c r="B184" s="14"/>
      <c r="C184" s="11"/>
      <c r="D184" s="11"/>
      <c r="E184" s="59"/>
      <c r="F184" s="59"/>
    </row>
    <row r="185" spans="1:6" x14ac:dyDescent="0.2">
      <c r="A185" s="13"/>
      <c r="B185" s="14"/>
      <c r="C185" s="11"/>
      <c r="D185" s="11"/>
      <c r="E185" s="59"/>
      <c r="F185" s="59"/>
    </row>
    <row r="186" spans="1:6" x14ac:dyDescent="0.2">
      <c r="A186" s="13"/>
      <c r="B186" s="14"/>
      <c r="C186" s="11"/>
      <c r="D186" s="11"/>
      <c r="E186" s="59"/>
      <c r="F186" s="59"/>
    </row>
    <row r="187" spans="1:6" x14ac:dyDescent="0.2">
      <c r="A187" s="13"/>
      <c r="B187" s="14"/>
      <c r="C187" s="11"/>
      <c r="D187" s="11"/>
      <c r="E187" s="59"/>
      <c r="F187" s="59"/>
    </row>
    <row r="188" spans="1:6" x14ac:dyDescent="0.2">
      <c r="A188" s="13"/>
      <c r="B188" s="14"/>
      <c r="C188" s="11"/>
      <c r="D188" s="11"/>
      <c r="E188" s="59"/>
      <c r="F188" s="59"/>
    </row>
    <row r="189" spans="1:6" x14ac:dyDescent="0.2">
      <c r="A189" s="13"/>
      <c r="B189" s="14"/>
      <c r="C189" s="11"/>
      <c r="D189" s="11"/>
      <c r="E189" s="59"/>
      <c r="F189" s="59"/>
    </row>
    <row r="190" spans="1:6" x14ac:dyDescent="0.2">
      <c r="A190" s="13"/>
      <c r="B190" s="14"/>
      <c r="C190" s="11"/>
      <c r="D190" s="11"/>
      <c r="E190" s="59"/>
      <c r="F190" s="59"/>
    </row>
    <row r="191" spans="1:6" x14ac:dyDescent="0.2">
      <c r="A191" s="13"/>
      <c r="B191" s="14"/>
      <c r="C191" s="11"/>
      <c r="D191" s="11"/>
      <c r="E191" s="59"/>
      <c r="F191" s="59"/>
    </row>
    <row r="192" spans="1:6" x14ac:dyDescent="0.2">
      <c r="A192" s="13"/>
      <c r="B192" s="14"/>
      <c r="C192" s="11"/>
      <c r="D192" s="11"/>
      <c r="E192" s="59"/>
      <c r="F192" s="59"/>
    </row>
    <row r="193" spans="1:6" x14ac:dyDescent="0.2">
      <c r="A193" s="13"/>
      <c r="B193" s="14"/>
      <c r="C193" s="11"/>
      <c r="D193" s="11"/>
      <c r="E193" s="59"/>
      <c r="F193" s="59"/>
    </row>
    <row r="194" spans="1:6" x14ac:dyDescent="0.2">
      <c r="A194" s="13"/>
      <c r="B194" s="14"/>
      <c r="C194" s="11"/>
      <c r="D194" s="11"/>
      <c r="E194" s="59"/>
      <c r="F194" s="59"/>
    </row>
    <row r="195" spans="1:6" x14ac:dyDescent="0.2">
      <c r="A195" s="13"/>
      <c r="B195" s="14"/>
      <c r="C195" s="11"/>
      <c r="D195" s="11"/>
      <c r="E195" s="59"/>
      <c r="F195" s="59"/>
    </row>
    <row r="196" spans="1:6" x14ac:dyDescent="0.2">
      <c r="A196" s="13"/>
      <c r="B196" s="14"/>
      <c r="C196" s="11"/>
      <c r="D196" s="11"/>
      <c r="E196" s="59"/>
      <c r="F196" s="59"/>
    </row>
    <row r="197" spans="1:6" x14ac:dyDescent="0.2">
      <c r="A197" s="13"/>
      <c r="B197" s="14"/>
      <c r="C197" s="11"/>
      <c r="D197" s="11"/>
      <c r="E197" s="59"/>
      <c r="F197" s="59"/>
    </row>
    <row r="198" spans="1:6" x14ac:dyDescent="0.2">
      <c r="A198" s="13"/>
      <c r="B198" s="14"/>
      <c r="C198" s="11"/>
      <c r="D198" s="11"/>
      <c r="E198" s="59"/>
      <c r="F198" s="59"/>
    </row>
    <row r="199" spans="1:6" x14ac:dyDescent="0.2">
      <c r="A199" s="13"/>
      <c r="B199" s="14"/>
      <c r="C199" s="11"/>
      <c r="D199" s="11"/>
      <c r="E199" s="59"/>
      <c r="F199" s="59"/>
    </row>
    <row r="200" spans="1:6" x14ac:dyDescent="0.2">
      <c r="A200" s="13"/>
      <c r="B200" s="14"/>
      <c r="C200" s="11"/>
      <c r="D200" s="11"/>
      <c r="E200" s="59"/>
      <c r="F200" s="59"/>
    </row>
    <row r="201" spans="1:6" x14ac:dyDescent="0.2">
      <c r="A201" s="13"/>
      <c r="B201" s="14"/>
      <c r="C201" s="11"/>
      <c r="D201" s="11"/>
      <c r="E201" s="59"/>
      <c r="F201" s="59"/>
    </row>
    <row r="202" spans="1:6" x14ac:dyDescent="0.2">
      <c r="A202" s="13"/>
      <c r="B202" s="14"/>
      <c r="C202" s="11"/>
      <c r="D202" s="11"/>
      <c r="E202" s="59"/>
      <c r="F202" s="59"/>
    </row>
    <row r="203" spans="1:6" x14ac:dyDescent="0.2">
      <c r="A203" s="13"/>
      <c r="B203" s="14"/>
      <c r="C203" s="11"/>
      <c r="D203" s="11"/>
      <c r="E203" s="59"/>
      <c r="F203" s="59"/>
    </row>
    <row r="204" spans="1:6" x14ac:dyDescent="0.2">
      <c r="A204" s="13"/>
      <c r="B204" s="14"/>
      <c r="C204" s="11"/>
      <c r="D204" s="11"/>
      <c r="E204" s="59"/>
      <c r="F204" s="59"/>
    </row>
    <row r="205" spans="1:6" x14ac:dyDescent="0.2">
      <c r="A205" s="13"/>
      <c r="B205" s="14"/>
      <c r="C205" s="11"/>
      <c r="D205" s="11"/>
      <c r="E205" s="59"/>
      <c r="F205" s="59"/>
    </row>
    <row r="206" spans="1:6" x14ac:dyDescent="0.2">
      <c r="A206" s="13"/>
      <c r="B206" s="14"/>
      <c r="C206" s="11"/>
      <c r="D206" s="11"/>
      <c r="E206" s="59"/>
      <c r="F206" s="59"/>
    </row>
    <row r="207" spans="1:6" x14ac:dyDescent="0.2">
      <c r="A207" s="13"/>
      <c r="B207" s="14"/>
      <c r="C207" s="11"/>
      <c r="D207" s="11"/>
      <c r="E207" s="59"/>
      <c r="F207" s="59"/>
    </row>
    <row r="208" spans="1:6" x14ac:dyDescent="0.2">
      <c r="A208" s="13"/>
      <c r="B208" s="14"/>
      <c r="C208" s="11"/>
      <c r="D208" s="11"/>
      <c r="E208" s="59"/>
      <c r="F208" s="59"/>
    </row>
    <row r="209" spans="1:6" x14ac:dyDescent="0.2">
      <c r="A209" s="13"/>
      <c r="B209" s="14"/>
      <c r="C209" s="11"/>
      <c r="D209" s="11"/>
      <c r="E209" s="59"/>
      <c r="F209" s="59"/>
    </row>
    <row r="210" spans="1:6" x14ac:dyDescent="0.2">
      <c r="A210" s="13"/>
      <c r="B210" s="14"/>
      <c r="C210" s="11"/>
      <c r="D210" s="11"/>
      <c r="E210" s="59"/>
      <c r="F210" s="59"/>
    </row>
    <row r="211" spans="1:6" x14ac:dyDescent="0.2">
      <c r="A211" s="13"/>
      <c r="B211" s="14"/>
      <c r="C211" s="11"/>
      <c r="D211" s="11"/>
      <c r="E211" s="59"/>
      <c r="F211" s="59"/>
    </row>
    <row r="212" spans="1:6" x14ac:dyDescent="0.2">
      <c r="A212" s="13"/>
      <c r="B212" s="14"/>
      <c r="C212" s="11"/>
      <c r="D212" s="11"/>
      <c r="E212" s="59"/>
      <c r="F212" s="59"/>
    </row>
    <row r="213" spans="1:6" x14ac:dyDescent="0.2">
      <c r="A213" s="13"/>
      <c r="B213" s="14"/>
      <c r="C213" s="11"/>
      <c r="D213" s="11"/>
      <c r="E213" s="59"/>
      <c r="F213" s="59"/>
    </row>
    <row r="214" spans="1:6" x14ac:dyDescent="0.2">
      <c r="A214" s="13"/>
      <c r="B214" s="14"/>
      <c r="C214" s="11"/>
      <c r="D214" s="11"/>
      <c r="E214" s="59"/>
      <c r="F214" s="59"/>
    </row>
    <row r="215" spans="1:6" x14ac:dyDescent="0.2">
      <c r="A215" s="13"/>
      <c r="B215" s="14"/>
      <c r="C215" s="11"/>
      <c r="D215" s="11"/>
      <c r="E215" s="59"/>
      <c r="F215" s="59"/>
    </row>
    <row r="216" spans="1:6" x14ac:dyDescent="0.2">
      <c r="A216" s="13"/>
      <c r="B216" s="14"/>
      <c r="C216" s="11"/>
      <c r="D216" s="11"/>
      <c r="E216" s="59"/>
      <c r="F216" s="59"/>
    </row>
    <row r="217" spans="1:6" x14ac:dyDescent="0.2">
      <c r="A217" s="13"/>
      <c r="B217" s="14"/>
      <c r="C217" s="11"/>
      <c r="D217" s="11"/>
      <c r="E217" s="59"/>
      <c r="F217" s="59"/>
    </row>
    <row r="218" spans="1:6" x14ac:dyDescent="0.2">
      <c r="A218" s="13"/>
      <c r="B218" s="14"/>
      <c r="C218" s="11"/>
      <c r="D218" s="11"/>
      <c r="E218" s="59"/>
      <c r="F218" s="59"/>
    </row>
    <row r="219" spans="1:6" x14ac:dyDescent="0.2">
      <c r="A219" s="13"/>
      <c r="B219" s="14"/>
      <c r="C219" s="11"/>
      <c r="D219" s="11"/>
      <c r="E219" s="59"/>
      <c r="F219" s="59"/>
    </row>
    <row r="220" spans="1:6" x14ac:dyDescent="0.2">
      <c r="A220" s="13"/>
      <c r="B220" s="14"/>
      <c r="C220" s="11"/>
      <c r="D220" s="11"/>
      <c r="E220" s="59"/>
      <c r="F220" s="59"/>
    </row>
    <row r="221" spans="1:6" x14ac:dyDescent="0.2">
      <c r="A221" s="13"/>
      <c r="B221" s="14"/>
      <c r="C221" s="11"/>
      <c r="D221" s="11"/>
      <c r="E221" s="59"/>
      <c r="F221" s="59"/>
    </row>
    <row r="222" spans="1:6" x14ac:dyDescent="0.2">
      <c r="A222" s="13"/>
      <c r="B222" s="14"/>
      <c r="C222" s="11"/>
      <c r="D222" s="11"/>
      <c r="E222" s="59"/>
      <c r="F222" s="59"/>
    </row>
    <row r="223" spans="1:6" x14ac:dyDescent="0.2">
      <c r="A223" s="13"/>
      <c r="B223" s="14"/>
      <c r="C223" s="11"/>
      <c r="D223" s="11"/>
      <c r="E223" s="59"/>
      <c r="F223" s="59"/>
    </row>
    <row r="224" spans="1:6" x14ac:dyDescent="0.2">
      <c r="A224" s="13"/>
      <c r="B224" s="14"/>
      <c r="C224" s="11"/>
      <c r="D224" s="11"/>
      <c r="E224" s="59"/>
      <c r="F224" s="59"/>
    </row>
    <row r="225" spans="1:6" x14ac:dyDescent="0.2">
      <c r="A225" s="13"/>
      <c r="B225" s="14"/>
      <c r="C225" s="11"/>
      <c r="D225" s="11"/>
      <c r="E225" s="59"/>
      <c r="F225" s="59"/>
    </row>
    <row r="226" spans="1:6" x14ac:dyDescent="0.2">
      <c r="A226" s="13"/>
      <c r="B226" s="14"/>
      <c r="C226" s="11"/>
      <c r="D226" s="11"/>
      <c r="E226" s="59"/>
      <c r="F226" s="59"/>
    </row>
    <row r="227" spans="1:6" x14ac:dyDescent="0.2">
      <c r="A227" s="13"/>
      <c r="B227" s="14"/>
      <c r="C227" s="11"/>
      <c r="D227" s="11"/>
      <c r="E227" s="59"/>
      <c r="F227" s="59"/>
    </row>
    <row r="228" spans="1:6" x14ac:dyDescent="0.2">
      <c r="A228" s="13"/>
      <c r="B228" s="14"/>
      <c r="C228" s="11"/>
      <c r="D228" s="11"/>
      <c r="E228" s="59"/>
      <c r="F228" s="59"/>
    </row>
    <row r="229" spans="1:6" x14ac:dyDescent="0.2">
      <c r="A229" s="13"/>
      <c r="B229" s="14"/>
      <c r="C229" s="11"/>
      <c r="D229" s="11"/>
      <c r="E229" s="59"/>
      <c r="F229" s="59"/>
    </row>
    <row r="230" spans="1:6" x14ac:dyDescent="0.2">
      <c r="A230" s="13"/>
      <c r="B230" s="14"/>
      <c r="C230" s="11"/>
      <c r="D230" s="11"/>
      <c r="E230" s="59"/>
      <c r="F230" s="59"/>
    </row>
    <row r="231" spans="1:6" x14ac:dyDescent="0.2">
      <c r="A231" s="13"/>
      <c r="B231" s="14"/>
      <c r="C231" s="11"/>
      <c r="D231" s="11"/>
      <c r="E231" s="59"/>
      <c r="F231" s="59"/>
    </row>
    <row r="232" spans="1:6" x14ac:dyDescent="0.2">
      <c r="A232" s="13"/>
      <c r="B232" s="14"/>
      <c r="C232" s="11"/>
      <c r="D232" s="11"/>
      <c r="E232" s="59"/>
      <c r="F232" s="59"/>
    </row>
    <row r="233" spans="1:6" x14ac:dyDescent="0.2">
      <c r="A233" s="13"/>
      <c r="B233" s="14"/>
      <c r="C233" s="11"/>
      <c r="D233" s="11"/>
      <c r="E233" s="59"/>
      <c r="F233" s="59"/>
    </row>
    <row r="234" spans="1:6" x14ac:dyDescent="0.2">
      <c r="A234" s="13"/>
      <c r="B234" s="14"/>
      <c r="C234" s="11"/>
      <c r="D234" s="11"/>
      <c r="E234" s="59"/>
      <c r="F234" s="59"/>
    </row>
    <row r="235" spans="1:6" x14ac:dyDescent="0.2">
      <c r="A235" s="13"/>
      <c r="B235" s="14"/>
      <c r="C235" s="11"/>
      <c r="D235" s="11"/>
      <c r="E235" s="59"/>
      <c r="F235" s="59"/>
    </row>
    <row r="236" spans="1:6" x14ac:dyDescent="0.2">
      <c r="A236" s="13"/>
      <c r="B236" s="14"/>
      <c r="C236" s="11"/>
      <c r="D236" s="11"/>
      <c r="E236" s="59"/>
      <c r="F236" s="59"/>
    </row>
    <row r="237" spans="1:6" x14ac:dyDescent="0.2">
      <c r="A237" s="13"/>
      <c r="B237" s="14"/>
      <c r="C237" s="11"/>
      <c r="D237" s="11"/>
      <c r="E237" s="59"/>
      <c r="F237" s="59"/>
    </row>
    <row r="238" spans="1:6" x14ac:dyDescent="0.2">
      <c r="A238" s="13"/>
      <c r="B238" s="14"/>
      <c r="C238" s="11"/>
      <c r="D238" s="11"/>
      <c r="E238" s="59"/>
      <c r="F238" s="59"/>
    </row>
    <row r="239" spans="1:6" x14ac:dyDescent="0.2">
      <c r="A239" s="13"/>
      <c r="B239" s="14"/>
      <c r="C239" s="11"/>
      <c r="D239" s="11"/>
      <c r="E239" s="59"/>
      <c r="F239" s="59"/>
    </row>
    <row r="240" spans="1:6" x14ac:dyDescent="0.2">
      <c r="A240" s="13"/>
      <c r="B240" s="14"/>
      <c r="C240" s="11"/>
      <c r="D240" s="11"/>
      <c r="E240" s="59"/>
      <c r="F240" s="59"/>
    </row>
    <row r="241" spans="1:6" x14ac:dyDescent="0.2">
      <c r="A241" s="13"/>
      <c r="B241" s="14"/>
      <c r="C241" s="11"/>
      <c r="D241" s="11"/>
      <c r="E241" s="59"/>
      <c r="F241" s="59"/>
    </row>
    <row r="242" spans="1:6" x14ac:dyDescent="0.2">
      <c r="A242" s="13"/>
      <c r="B242" s="14"/>
      <c r="C242" s="11"/>
      <c r="D242" s="11"/>
      <c r="E242" s="59"/>
      <c r="F242" s="59"/>
    </row>
    <row r="243" spans="1:6" x14ac:dyDescent="0.2">
      <c r="A243" s="13"/>
      <c r="B243" s="14"/>
      <c r="C243" s="11"/>
      <c r="D243" s="11"/>
      <c r="E243" s="59"/>
      <c r="F243" s="59"/>
    </row>
    <row r="244" spans="1:6" x14ac:dyDescent="0.2">
      <c r="A244" s="13"/>
      <c r="B244" s="14"/>
      <c r="C244" s="11"/>
      <c r="D244" s="11"/>
      <c r="E244" s="59"/>
      <c r="F244" s="59"/>
    </row>
    <row r="245" spans="1:6" x14ac:dyDescent="0.2">
      <c r="A245" s="13"/>
      <c r="B245" s="14"/>
      <c r="C245" s="11"/>
      <c r="D245" s="11"/>
      <c r="E245" s="59"/>
      <c r="F245" s="59"/>
    </row>
    <row r="246" spans="1:6" x14ac:dyDescent="0.2">
      <c r="A246" s="13"/>
      <c r="B246" s="14"/>
      <c r="C246" s="11"/>
      <c r="D246" s="11"/>
      <c r="E246" s="59"/>
      <c r="F246" s="59"/>
    </row>
    <row r="247" spans="1:6" x14ac:dyDescent="0.2">
      <c r="A247" s="13"/>
      <c r="B247" s="14"/>
      <c r="C247" s="11"/>
      <c r="D247" s="11"/>
      <c r="E247" s="59"/>
      <c r="F247" s="59"/>
    </row>
    <row r="248" spans="1:6" x14ac:dyDescent="0.2">
      <c r="A248" s="13"/>
      <c r="B248" s="14"/>
      <c r="C248" s="11"/>
      <c r="D248" s="11"/>
      <c r="E248" s="59"/>
      <c r="F248" s="59"/>
    </row>
    <row r="249" spans="1:6" x14ac:dyDescent="0.2">
      <c r="A249" s="13"/>
      <c r="B249" s="14"/>
      <c r="C249" s="11"/>
      <c r="D249" s="11"/>
      <c r="E249" s="59"/>
      <c r="F249" s="59"/>
    </row>
    <row r="250" spans="1:6" x14ac:dyDescent="0.2">
      <c r="A250" s="13"/>
      <c r="B250" s="14"/>
      <c r="C250" s="11"/>
      <c r="D250" s="11"/>
      <c r="E250" s="59"/>
      <c r="F250" s="59"/>
    </row>
    <row r="251" spans="1:6" x14ac:dyDescent="0.2">
      <c r="A251" s="13"/>
      <c r="B251" s="14"/>
      <c r="C251" s="11"/>
      <c r="D251" s="11"/>
      <c r="E251" s="59"/>
      <c r="F251" s="59"/>
    </row>
    <row r="252" spans="1:6" x14ac:dyDescent="0.2">
      <c r="A252" s="13"/>
      <c r="B252" s="14"/>
      <c r="C252" s="11"/>
      <c r="D252" s="11"/>
      <c r="E252" s="59"/>
      <c r="F252" s="59"/>
    </row>
    <row r="253" spans="1:6" x14ac:dyDescent="0.2">
      <c r="A253" s="13"/>
      <c r="B253" s="14"/>
      <c r="C253" s="11"/>
      <c r="D253" s="11"/>
      <c r="E253" s="59"/>
      <c r="F253" s="59"/>
    </row>
    <row r="254" spans="1:6" x14ac:dyDescent="0.2">
      <c r="A254" s="13"/>
      <c r="B254" s="14"/>
      <c r="C254" s="11"/>
      <c r="D254" s="11"/>
      <c r="E254" s="59"/>
      <c r="F254" s="59"/>
    </row>
    <row r="255" spans="1:6" x14ac:dyDescent="0.2">
      <c r="A255" s="13"/>
      <c r="B255" s="14"/>
      <c r="C255" s="11"/>
      <c r="D255" s="11"/>
      <c r="E255" s="59"/>
      <c r="F255" s="59"/>
    </row>
    <row r="256" spans="1:6" x14ac:dyDescent="0.2">
      <c r="A256" s="13"/>
      <c r="B256" s="14"/>
      <c r="C256" s="11"/>
      <c r="D256" s="11"/>
      <c r="E256" s="59"/>
      <c r="F256" s="59"/>
    </row>
    <row r="257" spans="1:6" x14ac:dyDescent="0.2">
      <c r="A257" s="13"/>
      <c r="B257" s="14"/>
      <c r="C257" s="11"/>
      <c r="D257" s="11"/>
      <c r="E257" s="59"/>
      <c r="F257" s="59"/>
    </row>
    <row r="258" spans="1:6" x14ac:dyDescent="0.2">
      <c r="A258" s="13"/>
      <c r="B258" s="14"/>
      <c r="C258" s="11"/>
      <c r="D258" s="11"/>
      <c r="E258" s="59"/>
      <c r="F258" s="59"/>
    </row>
    <row r="259" spans="1:6" x14ac:dyDescent="0.2">
      <c r="A259" s="13"/>
      <c r="B259" s="14"/>
      <c r="C259" s="11"/>
      <c r="D259" s="11"/>
      <c r="E259" s="59"/>
      <c r="F259" s="59"/>
    </row>
    <row r="260" spans="1:6" x14ac:dyDescent="0.2">
      <c r="A260" s="13"/>
      <c r="B260" s="14"/>
      <c r="C260" s="11"/>
      <c r="D260" s="11"/>
      <c r="E260" s="59"/>
      <c r="F260" s="59"/>
    </row>
    <row r="261" spans="1:6" x14ac:dyDescent="0.2">
      <c r="A261" s="13"/>
      <c r="B261" s="14"/>
      <c r="C261" s="11"/>
      <c r="D261" s="11"/>
      <c r="E261" s="59"/>
      <c r="F261" s="59"/>
    </row>
    <row r="262" spans="1:6" x14ac:dyDescent="0.2">
      <c r="A262" s="13"/>
      <c r="B262" s="14"/>
      <c r="C262" s="11"/>
      <c r="D262" s="11"/>
      <c r="E262" s="59"/>
      <c r="F262" s="59"/>
    </row>
    <row r="263" spans="1:6" x14ac:dyDescent="0.2">
      <c r="A263" s="13"/>
      <c r="B263" s="14"/>
      <c r="C263" s="11"/>
      <c r="D263" s="11"/>
      <c r="E263" s="59"/>
      <c r="F263" s="59"/>
    </row>
    <row r="264" spans="1:6" x14ac:dyDescent="0.2">
      <c r="A264" s="13"/>
      <c r="B264" s="14"/>
      <c r="C264" s="11"/>
      <c r="D264" s="11"/>
      <c r="E264" s="59"/>
      <c r="F264" s="59"/>
    </row>
    <row r="265" spans="1:6" x14ac:dyDescent="0.2">
      <c r="A265" s="13"/>
      <c r="B265" s="14"/>
      <c r="C265" s="11"/>
      <c r="D265" s="11"/>
      <c r="E265" s="59"/>
      <c r="F265" s="59"/>
    </row>
    <row r="266" spans="1:6" x14ac:dyDescent="0.2">
      <c r="A266" s="13"/>
      <c r="B266" s="14"/>
      <c r="C266" s="11"/>
      <c r="D266" s="11"/>
      <c r="E266" s="59"/>
      <c r="F266" s="59"/>
    </row>
    <row r="267" spans="1:6" x14ac:dyDescent="0.2">
      <c r="A267" s="13"/>
      <c r="B267" s="14"/>
      <c r="C267" s="11"/>
      <c r="D267" s="11"/>
      <c r="E267" s="59"/>
      <c r="F267" s="59"/>
    </row>
    <row r="268" spans="1:6" x14ac:dyDescent="0.2">
      <c r="A268" s="13"/>
      <c r="B268" s="14"/>
      <c r="C268" s="11"/>
      <c r="D268" s="11"/>
      <c r="E268" s="59"/>
      <c r="F268" s="59"/>
    </row>
    <row r="269" spans="1:6" x14ac:dyDescent="0.2">
      <c r="A269" s="13"/>
      <c r="B269" s="14"/>
      <c r="C269" s="11"/>
      <c r="D269" s="11"/>
      <c r="E269" s="59"/>
      <c r="F269" s="59"/>
    </row>
    <row r="270" spans="1:6" x14ac:dyDescent="0.2">
      <c r="A270" s="13"/>
      <c r="B270" s="14"/>
      <c r="C270" s="11"/>
      <c r="D270" s="11"/>
      <c r="E270" s="59"/>
      <c r="F270" s="59"/>
    </row>
    <row r="271" spans="1:6" x14ac:dyDescent="0.2">
      <c r="A271" s="13"/>
      <c r="B271" s="14"/>
      <c r="C271" s="11"/>
      <c r="D271" s="11"/>
      <c r="E271" s="59"/>
      <c r="F271" s="59"/>
    </row>
    <row r="272" spans="1:6" x14ac:dyDescent="0.2">
      <c r="A272" s="13"/>
      <c r="B272" s="14"/>
      <c r="C272" s="11"/>
      <c r="D272" s="11"/>
      <c r="E272" s="59"/>
      <c r="F272" s="59"/>
    </row>
    <row r="273" spans="1:6" x14ac:dyDescent="0.2">
      <c r="A273" s="13"/>
      <c r="B273" s="14"/>
      <c r="C273" s="11"/>
      <c r="D273" s="11"/>
      <c r="E273" s="59"/>
      <c r="F273" s="59"/>
    </row>
    <row r="274" spans="1:6" x14ac:dyDescent="0.2">
      <c r="A274" s="13"/>
      <c r="B274" s="14"/>
      <c r="C274" s="11"/>
      <c r="D274" s="11"/>
      <c r="E274" s="59"/>
      <c r="F274" s="59"/>
    </row>
    <row r="275" spans="1:6" x14ac:dyDescent="0.2">
      <c r="A275" s="13"/>
      <c r="B275" s="14"/>
      <c r="C275" s="11"/>
      <c r="D275" s="11"/>
      <c r="E275" s="59"/>
      <c r="F275" s="59"/>
    </row>
    <row r="276" spans="1:6" x14ac:dyDescent="0.2">
      <c r="A276" s="13"/>
      <c r="B276" s="14"/>
      <c r="C276" s="11"/>
      <c r="D276" s="11"/>
      <c r="E276" s="59"/>
      <c r="F276" s="59"/>
    </row>
    <row r="277" spans="1:6" x14ac:dyDescent="0.2">
      <c r="A277" s="13"/>
      <c r="B277" s="14"/>
      <c r="C277" s="11"/>
      <c r="D277" s="11"/>
      <c r="E277" s="59"/>
      <c r="F277" s="59"/>
    </row>
    <row r="278" spans="1:6" x14ac:dyDescent="0.2">
      <c r="A278" s="13"/>
      <c r="B278" s="14"/>
      <c r="C278" s="11"/>
      <c r="D278" s="11"/>
      <c r="E278" s="59"/>
      <c r="F278" s="59"/>
    </row>
    <row r="279" spans="1:6" x14ac:dyDescent="0.2">
      <c r="A279" s="13"/>
      <c r="B279" s="14"/>
      <c r="C279" s="11"/>
      <c r="D279" s="11"/>
      <c r="E279" s="59"/>
      <c r="F279" s="59"/>
    </row>
    <row r="280" spans="1:6" x14ac:dyDescent="0.2">
      <c r="A280" s="13"/>
      <c r="B280" s="14"/>
      <c r="C280" s="11"/>
      <c r="D280" s="11"/>
      <c r="E280" s="59"/>
      <c r="F280" s="59"/>
    </row>
    <row r="281" spans="1:6" x14ac:dyDescent="0.2">
      <c r="A281" s="13"/>
      <c r="B281" s="14"/>
      <c r="C281" s="11"/>
      <c r="D281" s="11"/>
      <c r="E281" s="59"/>
      <c r="F281" s="59"/>
    </row>
    <row r="282" spans="1:6" x14ac:dyDescent="0.2">
      <c r="A282" s="13"/>
      <c r="B282" s="14"/>
      <c r="C282" s="11"/>
      <c r="D282" s="11"/>
      <c r="E282" s="59"/>
      <c r="F282" s="59"/>
    </row>
    <row r="283" spans="1:6" x14ac:dyDescent="0.2">
      <c r="A283" s="13"/>
      <c r="B283" s="14"/>
      <c r="C283" s="11"/>
      <c r="D283" s="11"/>
      <c r="E283" s="59"/>
      <c r="F283" s="59"/>
    </row>
    <row r="284" spans="1:6" x14ac:dyDescent="0.2">
      <c r="A284" s="13"/>
      <c r="B284" s="14"/>
      <c r="C284" s="11"/>
      <c r="D284" s="11"/>
      <c r="E284" s="59"/>
      <c r="F284" s="59"/>
    </row>
    <row r="285" spans="1:6" x14ac:dyDescent="0.2">
      <c r="A285" s="13"/>
      <c r="B285" s="14"/>
      <c r="C285" s="11"/>
      <c r="D285" s="11"/>
      <c r="E285" s="59"/>
      <c r="F285" s="59"/>
    </row>
    <row r="286" spans="1:6" x14ac:dyDescent="0.2">
      <c r="A286" s="13"/>
      <c r="B286" s="14"/>
      <c r="C286" s="11"/>
      <c r="D286" s="11"/>
      <c r="E286" s="59"/>
      <c r="F286" s="59"/>
    </row>
    <row r="287" spans="1:6" x14ac:dyDescent="0.2">
      <c r="A287" s="13"/>
      <c r="B287" s="14"/>
      <c r="C287" s="11"/>
      <c r="D287" s="11"/>
      <c r="E287" s="59"/>
      <c r="F287" s="59"/>
    </row>
    <row r="288" spans="1:6" x14ac:dyDescent="0.2">
      <c r="A288" s="13"/>
      <c r="B288" s="14"/>
      <c r="C288" s="11"/>
      <c r="D288" s="11"/>
      <c r="E288" s="59"/>
      <c r="F288" s="59"/>
    </row>
    <row r="289" spans="1:6" x14ac:dyDescent="0.2">
      <c r="A289" s="13"/>
      <c r="B289" s="14"/>
      <c r="C289" s="11"/>
      <c r="D289" s="11"/>
      <c r="E289" s="59"/>
      <c r="F289" s="59"/>
    </row>
    <row r="290" spans="1:6" x14ac:dyDescent="0.2">
      <c r="A290" s="13"/>
      <c r="B290" s="14"/>
      <c r="C290" s="11"/>
      <c r="D290" s="11"/>
      <c r="E290" s="59"/>
      <c r="F290" s="59"/>
    </row>
    <row r="291" spans="1:6" x14ac:dyDescent="0.2">
      <c r="A291" s="13"/>
      <c r="B291" s="14"/>
      <c r="C291" s="11"/>
      <c r="D291" s="11"/>
      <c r="E291" s="59"/>
      <c r="F291" s="59"/>
    </row>
    <row r="292" spans="1:6" x14ac:dyDescent="0.2">
      <c r="A292" s="13"/>
      <c r="B292" s="14"/>
      <c r="C292" s="11"/>
      <c r="D292" s="11"/>
      <c r="E292" s="59"/>
      <c r="F292" s="59"/>
    </row>
    <row r="293" spans="1:6" x14ac:dyDescent="0.2">
      <c r="A293" s="13"/>
      <c r="B293" s="14"/>
      <c r="C293" s="11"/>
      <c r="D293" s="11"/>
      <c r="E293" s="59"/>
      <c r="F293" s="59"/>
    </row>
    <row r="294" spans="1:6" x14ac:dyDescent="0.2">
      <c r="A294" s="13"/>
      <c r="B294" s="14"/>
      <c r="C294" s="11"/>
      <c r="D294" s="11"/>
      <c r="E294" s="59"/>
      <c r="F294" s="59"/>
    </row>
    <row r="295" spans="1:6" x14ac:dyDescent="0.2">
      <c r="A295" s="13"/>
      <c r="B295" s="14"/>
      <c r="C295" s="11"/>
      <c r="D295" s="11"/>
      <c r="E295" s="59"/>
      <c r="F295" s="59"/>
    </row>
    <row r="296" spans="1:6" x14ac:dyDescent="0.2">
      <c r="A296" s="13"/>
      <c r="B296" s="14"/>
      <c r="C296" s="11"/>
      <c r="D296" s="11"/>
      <c r="E296" s="59"/>
      <c r="F296" s="59"/>
    </row>
    <row r="297" spans="1:6" x14ac:dyDescent="0.2">
      <c r="A297" s="13"/>
      <c r="B297" s="14"/>
      <c r="C297" s="11"/>
      <c r="D297" s="11"/>
      <c r="E297" s="59"/>
      <c r="F297" s="59"/>
    </row>
    <row r="298" spans="1:6" x14ac:dyDescent="0.2">
      <c r="A298" s="13"/>
      <c r="B298" s="14"/>
      <c r="C298" s="11"/>
      <c r="D298" s="11"/>
      <c r="E298" s="59"/>
      <c r="F298" s="59"/>
    </row>
    <row r="299" spans="1:6" x14ac:dyDescent="0.2">
      <c r="A299" s="13"/>
      <c r="B299" s="14"/>
      <c r="C299" s="11"/>
      <c r="D299" s="11"/>
      <c r="E299" s="59"/>
      <c r="F299" s="59"/>
    </row>
    <row r="300" spans="1:6" x14ac:dyDescent="0.2">
      <c r="A300" s="13"/>
      <c r="B300" s="14"/>
      <c r="C300" s="11"/>
      <c r="D300" s="11"/>
      <c r="E300" s="59"/>
      <c r="F300" s="59"/>
    </row>
    <row r="301" spans="1:6" x14ac:dyDescent="0.2">
      <c r="A301" s="13"/>
      <c r="B301" s="14"/>
      <c r="C301" s="11"/>
      <c r="D301" s="11"/>
      <c r="E301" s="59"/>
      <c r="F301" s="59"/>
    </row>
    <row r="302" spans="1:6" x14ac:dyDescent="0.2">
      <c r="A302" s="13"/>
      <c r="B302" s="14"/>
      <c r="C302" s="11"/>
      <c r="D302" s="11"/>
      <c r="E302" s="59"/>
      <c r="F302" s="59"/>
    </row>
    <row r="303" spans="1:6" x14ac:dyDescent="0.2">
      <c r="A303" s="13"/>
      <c r="B303" s="14"/>
      <c r="C303" s="11"/>
      <c r="D303" s="11"/>
      <c r="E303" s="59"/>
      <c r="F303" s="59"/>
    </row>
    <row r="304" spans="1:6" x14ac:dyDescent="0.2">
      <c r="A304" s="13"/>
      <c r="B304" s="14"/>
      <c r="C304" s="11"/>
      <c r="D304" s="11"/>
      <c r="E304" s="59"/>
      <c r="F304" s="59"/>
    </row>
    <row r="305" spans="1:6" x14ac:dyDescent="0.2">
      <c r="A305" s="13"/>
      <c r="B305" s="14"/>
      <c r="C305" s="11"/>
      <c r="D305" s="11"/>
      <c r="E305" s="59"/>
      <c r="F305" s="59"/>
    </row>
    <row r="306" spans="1:6" x14ac:dyDescent="0.2">
      <c r="A306" s="13"/>
      <c r="B306" s="14"/>
      <c r="C306" s="11"/>
      <c r="D306" s="11"/>
      <c r="E306" s="59"/>
      <c r="F306" s="59"/>
    </row>
    <row r="307" spans="1:6" x14ac:dyDescent="0.2">
      <c r="A307" s="13"/>
      <c r="B307" s="14"/>
      <c r="C307" s="11"/>
      <c r="D307" s="11"/>
      <c r="E307" s="59"/>
      <c r="F307" s="59"/>
    </row>
    <row r="308" spans="1:6" x14ac:dyDescent="0.2">
      <c r="A308" s="13"/>
      <c r="B308" s="14"/>
      <c r="C308" s="11"/>
      <c r="D308" s="11"/>
      <c r="E308" s="59"/>
      <c r="F308" s="59"/>
    </row>
    <row r="309" spans="1:6" x14ac:dyDescent="0.2">
      <c r="A309" s="13"/>
      <c r="B309" s="14"/>
      <c r="C309" s="11"/>
      <c r="D309" s="11"/>
      <c r="E309" s="59"/>
      <c r="F309" s="59"/>
    </row>
    <row r="310" spans="1:6" x14ac:dyDescent="0.2">
      <c r="A310" s="13"/>
      <c r="B310" s="14"/>
      <c r="C310" s="11"/>
      <c r="D310" s="11"/>
      <c r="E310" s="59"/>
      <c r="F310" s="59"/>
    </row>
    <row r="311" spans="1:6" x14ac:dyDescent="0.2">
      <c r="A311" s="13"/>
      <c r="B311" s="14"/>
      <c r="C311" s="11"/>
      <c r="D311" s="11"/>
      <c r="E311" s="59"/>
      <c r="F311" s="59"/>
    </row>
    <row r="312" spans="1:6" x14ac:dyDescent="0.2">
      <c r="A312" s="13"/>
      <c r="B312" s="14"/>
      <c r="C312" s="11"/>
      <c r="D312" s="11"/>
      <c r="E312" s="59"/>
      <c r="F312" s="59"/>
    </row>
    <row r="313" spans="1:6" x14ac:dyDescent="0.2">
      <c r="A313" s="13"/>
      <c r="B313" s="14"/>
      <c r="C313" s="11"/>
      <c r="D313" s="11"/>
      <c r="E313" s="59"/>
      <c r="F313" s="59"/>
    </row>
    <row r="314" spans="1:6" x14ac:dyDescent="0.2">
      <c r="A314" s="13"/>
      <c r="B314" s="14"/>
      <c r="C314" s="11"/>
      <c r="D314" s="11"/>
      <c r="E314" s="59"/>
      <c r="F314" s="59"/>
    </row>
    <row r="315" spans="1:6" x14ac:dyDescent="0.2">
      <c r="A315" s="13"/>
      <c r="B315" s="14"/>
      <c r="C315" s="11"/>
      <c r="D315" s="11"/>
      <c r="E315" s="59"/>
      <c r="F315" s="59"/>
    </row>
    <row r="316" spans="1:6" x14ac:dyDescent="0.2">
      <c r="A316" s="13"/>
      <c r="B316" s="14"/>
      <c r="C316" s="11"/>
      <c r="D316" s="11"/>
      <c r="E316" s="59"/>
      <c r="F316" s="59"/>
    </row>
    <row r="317" spans="1:6" x14ac:dyDescent="0.2">
      <c r="A317" s="13"/>
      <c r="B317" s="14"/>
      <c r="C317" s="11"/>
      <c r="D317" s="11"/>
      <c r="E317" s="59"/>
      <c r="F317" s="59"/>
    </row>
    <row r="318" spans="1:6" x14ac:dyDescent="0.2">
      <c r="A318" s="13"/>
      <c r="B318" s="14"/>
      <c r="C318" s="11"/>
      <c r="D318" s="11"/>
      <c r="E318" s="59"/>
      <c r="F318" s="59"/>
    </row>
    <row r="319" spans="1:6" x14ac:dyDescent="0.2">
      <c r="A319" s="13"/>
      <c r="B319" s="14"/>
      <c r="C319" s="11"/>
      <c r="D319" s="11"/>
      <c r="E319" s="59"/>
      <c r="F319" s="59"/>
    </row>
    <row r="320" spans="1:6" x14ac:dyDescent="0.2">
      <c r="A320" s="13"/>
      <c r="B320" s="14"/>
      <c r="C320" s="11"/>
      <c r="D320" s="11"/>
      <c r="E320" s="59"/>
      <c r="F320" s="59"/>
    </row>
    <row r="321" spans="1:6" x14ac:dyDescent="0.2">
      <c r="A321" s="13"/>
      <c r="B321" s="14"/>
      <c r="C321" s="11"/>
      <c r="D321" s="11"/>
      <c r="E321" s="59"/>
      <c r="F321" s="59"/>
    </row>
    <row r="322" spans="1:6" x14ac:dyDescent="0.2">
      <c r="A322" s="13"/>
      <c r="B322" s="14"/>
      <c r="C322" s="11"/>
      <c r="D322" s="11"/>
      <c r="E322" s="59"/>
      <c r="F322" s="59"/>
    </row>
    <row r="323" spans="1:6" x14ac:dyDescent="0.2">
      <c r="A323" s="13"/>
      <c r="B323" s="14"/>
      <c r="C323" s="11"/>
      <c r="D323" s="11"/>
      <c r="E323" s="59"/>
      <c r="F323" s="59"/>
    </row>
    <row r="324" spans="1:6" x14ac:dyDescent="0.2">
      <c r="A324" s="13"/>
      <c r="B324" s="14"/>
      <c r="C324" s="11"/>
      <c r="D324" s="11"/>
      <c r="E324" s="59"/>
      <c r="F324" s="59"/>
    </row>
    <row r="325" spans="1:6" x14ac:dyDescent="0.2">
      <c r="A325" s="13"/>
      <c r="B325" s="14"/>
      <c r="C325" s="11"/>
      <c r="D325" s="11"/>
      <c r="E325" s="59"/>
      <c r="F325" s="59"/>
    </row>
    <row r="326" spans="1:6" x14ac:dyDescent="0.2">
      <c r="A326" s="13"/>
      <c r="B326" s="14"/>
      <c r="C326" s="11"/>
      <c r="D326" s="11"/>
      <c r="E326" s="59"/>
      <c r="F326" s="59"/>
    </row>
    <row r="327" spans="1:6" x14ac:dyDescent="0.2">
      <c r="A327" s="13"/>
      <c r="B327" s="14"/>
      <c r="C327" s="11"/>
      <c r="D327" s="11"/>
      <c r="E327" s="59"/>
      <c r="F327" s="59"/>
    </row>
    <row r="328" spans="1:6" x14ac:dyDescent="0.2">
      <c r="A328" s="13"/>
      <c r="B328" s="14"/>
      <c r="C328" s="11"/>
      <c r="D328" s="11"/>
      <c r="E328" s="59"/>
      <c r="F328" s="59"/>
    </row>
    <row r="329" spans="1:6" x14ac:dyDescent="0.2">
      <c r="A329" s="13"/>
      <c r="B329" s="14"/>
      <c r="C329" s="11"/>
      <c r="D329" s="11"/>
      <c r="E329" s="59"/>
      <c r="F329" s="59"/>
    </row>
    <row r="330" spans="1:6" x14ac:dyDescent="0.2">
      <c r="A330" s="13"/>
      <c r="B330" s="14"/>
      <c r="C330" s="11"/>
      <c r="D330" s="11"/>
      <c r="E330" s="59"/>
      <c r="F330" s="59"/>
    </row>
    <row r="331" spans="1:6" x14ac:dyDescent="0.2">
      <c r="A331" s="13"/>
      <c r="B331" s="14"/>
      <c r="C331" s="11"/>
      <c r="D331" s="11"/>
      <c r="E331" s="59"/>
      <c r="F331" s="59"/>
    </row>
    <row r="332" spans="1:6" x14ac:dyDescent="0.2">
      <c r="A332" s="13"/>
      <c r="B332" s="14"/>
      <c r="C332" s="11"/>
      <c r="D332" s="11"/>
      <c r="E332" s="59"/>
      <c r="F332" s="59"/>
    </row>
    <row r="333" spans="1:6" x14ac:dyDescent="0.2">
      <c r="A333" s="13"/>
      <c r="B333" s="14"/>
      <c r="C333" s="11"/>
      <c r="D333" s="11"/>
      <c r="E333" s="59"/>
      <c r="F333" s="59"/>
    </row>
    <row r="334" spans="1:6" x14ac:dyDescent="0.2">
      <c r="A334" s="13"/>
      <c r="B334" s="14"/>
      <c r="C334" s="11"/>
      <c r="D334" s="11"/>
      <c r="E334" s="59"/>
      <c r="F334" s="59"/>
    </row>
    <row r="335" spans="1:6" x14ac:dyDescent="0.2">
      <c r="A335" s="13"/>
      <c r="B335" s="14"/>
      <c r="C335" s="11"/>
      <c r="D335" s="11"/>
      <c r="E335" s="59"/>
      <c r="F335" s="59"/>
    </row>
    <row r="336" spans="1:6" x14ac:dyDescent="0.2">
      <c r="A336" s="13"/>
      <c r="B336" s="14"/>
      <c r="C336" s="11"/>
      <c r="D336" s="11"/>
      <c r="E336" s="59"/>
      <c r="F336" s="59"/>
    </row>
    <row r="337" spans="1:6" x14ac:dyDescent="0.2">
      <c r="A337" s="13"/>
      <c r="B337" s="14"/>
      <c r="C337" s="11"/>
      <c r="D337" s="11"/>
      <c r="E337" s="59"/>
      <c r="F337" s="59"/>
    </row>
    <row r="338" spans="1:6" x14ac:dyDescent="0.2">
      <c r="A338" s="13"/>
      <c r="B338" s="14"/>
      <c r="C338" s="11"/>
      <c r="D338" s="11"/>
      <c r="E338" s="59"/>
      <c r="F338" s="59"/>
    </row>
    <row r="339" spans="1:6" x14ac:dyDescent="0.2">
      <c r="A339" s="13"/>
      <c r="B339" s="14"/>
      <c r="C339" s="11"/>
      <c r="D339" s="11"/>
      <c r="E339" s="59"/>
      <c r="F339" s="59"/>
    </row>
    <row r="340" spans="1:6" x14ac:dyDescent="0.2">
      <c r="A340" s="13"/>
      <c r="B340" s="14"/>
      <c r="C340" s="11"/>
      <c r="D340" s="11"/>
      <c r="E340" s="59"/>
      <c r="F340" s="59"/>
    </row>
    <row r="341" spans="1:6" x14ac:dyDescent="0.2">
      <c r="A341" s="13"/>
      <c r="B341" s="14"/>
      <c r="C341" s="11"/>
      <c r="D341" s="11"/>
      <c r="E341" s="59"/>
      <c r="F341" s="59"/>
    </row>
    <row r="342" spans="1:6" x14ac:dyDescent="0.2">
      <c r="A342" s="13"/>
      <c r="B342" s="14"/>
      <c r="C342" s="11"/>
      <c r="D342" s="11"/>
      <c r="E342" s="59"/>
      <c r="F342" s="59"/>
    </row>
    <row r="343" spans="1:6" x14ac:dyDescent="0.2">
      <c r="A343" s="13"/>
      <c r="B343" s="14"/>
      <c r="C343" s="11"/>
      <c r="D343" s="11"/>
      <c r="E343" s="59"/>
      <c r="F343" s="59"/>
    </row>
    <row r="344" spans="1:6" x14ac:dyDescent="0.2">
      <c r="A344" s="13"/>
      <c r="B344" s="14"/>
      <c r="C344" s="11"/>
      <c r="D344" s="11"/>
      <c r="E344" s="59"/>
      <c r="F344" s="59"/>
    </row>
    <row r="345" spans="1:6" x14ac:dyDescent="0.2">
      <c r="A345" s="13"/>
      <c r="B345" s="14"/>
      <c r="C345" s="11"/>
      <c r="D345" s="11"/>
      <c r="E345" s="59"/>
      <c r="F345" s="59"/>
    </row>
    <row r="346" spans="1:6" x14ac:dyDescent="0.2">
      <c r="A346" s="13"/>
      <c r="B346" s="14"/>
      <c r="C346" s="11"/>
      <c r="D346" s="11"/>
      <c r="E346" s="59"/>
      <c r="F346" s="59"/>
    </row>
    <row r="347" spans="1:6" x14ac:dyDescent="0.2">
      <c r="A347" s="13"/>
      <c r="B347" s="14"/>
      <c r="C347" s="11"/>
      <c r="D347" s="11"/>
      <c r="E347" s="59"/>
      <c r="F347" s="59"/>
    </row>
    <row r="348" spans="1:6" x14ac:dyDescent="0.2">
      <c r="A348" s="13"/>
      <c r="B348" s="14"/>
      <c r="C348" s="11"/>
      <c r="D348" s="11"/>
      <c r="E348" s="59"/>
      <c r="F348" s="59"/>
    </row>
    <row r="349" spans="1:6" x14ac:dyDescent="0.2">
      <c r="A349" s="13"/>
      <c r="B349" s="14"/>
      <c r="C349" s="11"/>
      <c r="D349" s="11"/>
      <c r="E349" s="59"/>
      <c r="F349" s="59"/>
    </row>
    <row r="350" spans="1:6" x14ac:dyDescent="0.2">
      <c r="A350" s="13"/>
      <c r="B350" s="14"/>
      <c r="C350" s="11"/>
      <c r="D350" s="11"/>
      <c r="E350" s="59"/>
      <c r="F350" s="59"/>
    </row>
    <row r="351" spans="1:6" x14ac:dyDescent="0.2">
      <c r="A351" s="13"/>
      <c r="B351" s="14"/>
      <c r="C351" s="11"/>
      <c r="D351" s="11"/>
      <c r="E351" s="59"/>
      <c r="F351" s="59"/>
    </row>
    <row r="352" spans="1:6" x14ac:dyDescent="0.2">
      <c r="A352" s="13"/>
      <c r="B352" s="14"/>
      <c r="C352" s="11"/>
      <c r="D352" s="11"/>
      <c r="E352" s="59"/>
      <c r="F352" s="59"/>
    </row>
    <row r="353" spans="1:6" x14ac:dyDescent="0.2">
      <c r="A353" s="13"/>
      <c r="B353" s="14"/>
      <c r="C353" s="11"/>
      <c r="D353" s="11"/>
      <c r="E353" s="59"/>
      <c r="F353" s="59"/>
    </row>
    <row r="354" spans="1:6" x14ac:dyDescent="0.2">
      <c r="A354" s="13"/>
      <c r="B354" s="14"/>
      <c r="C354" s="11"/>
      <c r="D354" s="11"/>
      <c r="E354" s="59"/>
      <c r="F354" s="59"/>
    </row>
    <row r="355" spans="1:6" x14ac:dyDescent="0.2">
      <c r="A355" s="13"/>
      <c r="B355" s="14"/>
      <c r="C355" s="11"/>
      <c r="D355" s="11"/>
      <c r="E355" s="59"/>
      <c r="F355" s="59"/>
    </row>
    <row r="356" spans="1:6" x14ac:dyDescent="0.2">
      <c r="A356" s="13"/>
      <c r="B356" s="14"/>
      <c r="C356" s="11"/>
      <c r="D356" s="11"/>
      <c r="E356" s="59"/>
      <c r="F356" s="59"/>
    </row>
    <row r="357" spans="1:6" x14ac:dyDescent="0.2">
      <c r="A357" s="13"/>
      <c r="B357" s="14"/>
      <c r="C357" s="11"/>
      <c r="D357" s="11"/>
      <c r="E357" s="59"/>
      <c r="F357" s="59"/>
    </row>
    <row r="358" spans="1:6" x14ac:dyDescent="0.2">
      <c r="A358" s="13"/>
      <c r="B358" s="14"/>
      <c r="C358" s="11"/>
      <c r="D358" s="11"/>
      <c r="E358" s="59"/>
      <c r="F358" s="59"/>
    </row>
    <row r="359" spans="1:6" x14ac:dyDescent="0.2">
      <c r="A359" s="13"/>
      <c r="B359" s="14"/>
      <c r="C359" s="11"/>
      <c r="D359" s="11"/>
      <c r="E359" s="59"/>
      <c r="F359" s="59"/>
    </row>
    <row r="360" spans="1:6" x14ac:dyDescent="0.2">
      <c r="A360" s="13"/>
      <c r="B360" s="14"/>
      <c r="C360" s="11"/>
      <c r="D360" s="11"/>
      <c r="E360" s="59"/>
      <c r="F360" s="59"/>
    </row>
    <row r="361" spans="1:6" x14ac:dyDescent="0.2">
      <c r="A361" s="13"/>
      <c r="B361" s="14"/>
      <c r="C361" s="11"/>
      <c r="D361" s="11"/>
      <c r="E361" s="59"/>
      <c r="F361" s="59"/>
    </row>
    <row r="362" spans="1:6" x14ac:dyDescent="0.2">
      <c r="A362" s="13"/>
      <c r="B362" s="14"/>
      <c r="C362" s="11"/>
      <c r="D362" s="11"/>
      <c r="E362" s="59"/>
      <c r="F362" s="59"/>
    </row>
    <row r="363" spans="1:6" x14ac:dyDescent="0.2">
      <c r="A363" s="13"/>
      <c r="B363" s="14"/>
      <c r="C363" s="11"/>
      <c r="D363" s="11"/>
      <c r="E363" s="59"/>
      <c r="F363" s="59"/>
    </row>
    <row r="364" spans="1:6" x14ac:dyDescent="0.2">
      <c r="A364" s="13"/>
      <c r="B364" s="14"/>
      <c r="C364" s="11"/>
      <c r="D364" s="11"/>
      <c r="E364" s="59"/>
      <c r="F364" s="59"/>
    </row>
    <row r="365" spans="1:6" x14ac:dyDescent="0.2">
      <c r="A365" s="13"/>
      <c r="B365" s="14"/>
      <c r="C365" s="11"/>
      <c r="D365" s="11"/>
      <c r="E365" s="59"/>
      <c r="F365" s="59"/>
    </row>
    <row r="366" spans="1:6" x14ac:dyDescent="0.2">
      <c r="A366" s="13"/>
      <c r="B366" s="14"/>
      <c r="C366" s="11"/>
      <c r="D366" s="11"/>
      <c r="E366" s="59"/>
      <c r="F366" s="59"/>
    </row>
    <row r="367" spans="1:6" x14ac:dyDescent="0.2">
      <c r="A367" s="13"/>
      <c r="B367" s="14"/>
      <c r="C367" s="11"/>
      <c r="D367" s="11"/>
      <c r="E367" s="59"/>
      <c r="F367" s="59"/>
    </row>
    <row r="368" spans="1:6" x14ac:dyDescent="0.2">
      <c r="A368" s="13"/>
      <c r="B368" s="14"/>
      <c r="C368" s="11"/>
      <c r="D368" s="11"/>
      <c r="E368" s="59"/>
      <c r="F368" s="59"/>
    </row>
    <row r="369" spans="1:6" x14ac:dyDescent="0.2">
      <c r="A369" s="13"/>
      <c r="B369" s="14"/>
      <c r="C369" s="11"/>
      <c r="D369" s="11"/>
      <c r="E369" s="59"/>
      <c r="F369" s="59"/>
    </row>
    <row r="370" spans="1:6" x14ac:dyDescent="0.2">
      <c r="A370" s="13"/>
      <c r="B370" s="14"/>
      <c r="C370" s="11"/>
      <c r="D370" s="11"/>
      <c r="E370" s="59"/>
      <c r="F370" s="59"/>
    </row>
    <row r="371" spans="1:6" x14ac:dyDescent="0.2">
      <c r="A371" s="13"/>
      <c r="B371" s="14"/>
      <c r="C371" s="11"/>
      <c r="D371" s="11"/>
      <c r="E371" s="59"/>
      <c r="F371" s="59"/>
    </row>
    <row r="372" spans="1:6" x14ac:dyDescent="0.2">
      <c r="A372" s="13"/>
      <c r="B372" s="14"/>
      <c r="C372" s="11"/>
      <c r="D372" s="11"/>
      <c r="E372" s="59"/>
      <c r="F372" s="59"/>
    </row>
    <row r="373" spans="1:6" x14ac:dyDescent="0.2">
      <c r="A373" s="13"/>
      <c r="B373" s="14"/>
      <c r="C373" s="11"/>
      <c r="D373" s="11"/>
      <c r="E373" s="59"/>
      <c r="F373" s="59"/>
    </row>
    <row r="374" spans="1:6" x14ac:dyDescent="0.2">
      <c r="A374" s="13"/>
      <c r="B374" s="14"/>
      <c r="C374" s="11"/>
      <c r="D374" s="11"/>
      <c r="E374" s="59"/>
      <c r="F374" s="59"/>
    </row>
    <row r="375" spans="1:6" x14ac:dyDescent="0.2">
      <c r="A375" s="13"/>
      <c r="B375" s="14"/>
      <c r="C375" s="11"/>
      <c r="D375" s="11"/>
      <c r="E375" s="59"/>
      <c r="F375" s="59"/>
    </row>
    <row r="376" spans="1:6" x14ac:dyDescent="0.2">
      <c r="A376" s="13"/>
      <c r="B376" s="14"/>
      <c r="C376" s="11"/>
      <c r="D376" s="11"/>
      <c r="E376" s="59"/>
      <c r="F376" s="59"/>
    </row>
    <row r="377" spans="1:6" x14ac:dyDescent="0.2">
      <c r="A377" s="13"/>
      <c r="B377" s="14"/>
      <c r="C377" s="11"/>
      <c r="D377" s="11"/>
      <c r="E377" s="59"/>
      <c r="F377" s="59"/>
    </row>
    <row r="378" spans="1:6" x14ac:dyDescent="0.2">
      <c r="A378" s="13"/>
      <c r="B378" s="14"/>
      <c r="C378" s="11"/>
      <c r="D378" s="11"/>
      <c r="E378" s="59"/>
      <c r="F378" s="59"/>
    </row>
    <row r="379" spans="1:6" x14ac:dyDescent="0.2">
      <c r="A379" s="13"/>
      <c r="B379" s="14"/>
      <c r="C379" s="11"/>
      <c r="D379" s="11"/>
      <c r="E379" s="59"/>
      <c r="F379" s="59"/>
    </row>
    <row r="380" spans="1:6" x14ac:dyDescent="0.2">
      <c r="A380" s="13"/>
      <c r="B380" s="14"/>
      <c r="C380" s="11"/>
      <c r="D380" s="11"/>
      <c r="E380" s="59"/>
      <c r="F380" s="59"/>
    </row>
    <row r="381" spans="1:6" x14ac:dyDescent="0.2">
      <c r="A381" s="13"/>
      <c r="B381" s="14"/>
      <c r="C381" s="11"/>
      <c r="D381" s="11"/>
      <c r="E381" s="59"/>
      <c r="F381" s="59"/>
    </row>
    <row r="382" spans="1:6" x14ac:dyDescent="0.2">
      <c r="A382" s="13"/>
      <c r="B382" s="14"/>
      <c r="C382" s="11"/>
      <c r="D382" s="11"/>
      <c r="E382" s="59"/>
      <c r="F382" s="59"/>
    </row>
    <row r="383" spans="1:6" x14ac:dyDescent="0.2">
      <c r="A383" s="13"/>
      <c r="B383" s="14"/>
      <c r="C383" s="11"/>
      <c r="D383" s="11"/>
      <c r="E383" s="59"/>
      <c r="F383" s="59"/>
    </row>
    <row r="384" spans="1:6" x14ac:dyDescent="0.2">
      <c r="A384" s="13"/>
      <c r="B384" s="14"/>
      <c r="C384" s="11"/>
      <c r="D384" s="11"/>
      <c r="E384" s="59"/>
      <c r="F384" s="59"/>
    </row>
    <row r="385" spans="1:6" x14ac:dyDescent="0.2">
      <c r="A385" s="13"/>
      <c r="B385" s="14"/>
      <c r="C385" s="11"/>
      <c r="D385" s="11"/>
      <c r="E385" s="59"/>
      <c r="F385" s="59"/>
    </row>
    <row r="386" spans="1:6" x14ac:dyDescent="0.2">
      <c r="A386" s="13"/>
      <c r="B386" s="14"/>
      <c r="C386" s="11"/>
      <c r="D386" s="11"/>
      <c r="E386" s="59"/>
      <c r="F386" s="59"/>
    </row>
    <row r="387" spans="1:6" x14ac:dyDescent="0.2">
      <c r="A387" s="13"/>
      <c r="B387" s="14"/>
      <c r="C387" s="11"/>
      <c r="D387" s="11"/>
      <c r="E387" s="59"/>
      <c r="F387" s="59"/>
    </row>
    <row r="388" spans="1:6" x14ac:dyDescent="0.2">
      <c r="A388" s="13"/>
      <c r="B388" s="14"/>
      <c r="C388" s="11"/>
      <c r="D388" s="11"/>
      <c r="E388" s="59"/>
      <c r="F388" s="59"/>
    </row>
    <row r="389" spans="1:6" x14ac:dyDescent="0.2">
      <c r="A389" s="13"/>
      <c r="B389" s="14"/>
      <c r="C389" s="11"/>
      <c r="D389" s="11"/>
      <c r="E389" s="59"/>
      <c r="F389" s="59"/>
    </row>
    <row r="390" spans="1:6" x14ac:dyDescent="0.2">
      <c r="A390" s="13"/>
      <c r="B390" s="14"/>
      <c r="C390" s="11"/>
      <c r="D390" s="11"/>
      <c r="E390" s="59"/>
      <c r="F390" s="59"/>
    </row>
    <row r="391" spans="1:6" x14ac:dyDescent="0.2">
      <c r="A391" s="13"/>
      <c r="B391" s="14"/>
      <c r="C391" s="11"/>
      <c r="D391" s="11"/>
      <c r="E391" s="59"/>
      <c r="F391" s="59"/>
    </row>
    <row r="392" spans="1:6" x14ac:dyDescent="0.2">
      <c r="A392" s="13"/>
      <c r="B392" s="14"/>
      <c r="C392" s="11"/>
      <c r="D392" s="11"/>
      <c r="E392" s="59"/>
      <c r="F392" s="59"/>
    </row>
    <row r="393" spans="1:6" x14ac:dyDescent="0.2">
      <c r="A393" s="13"/>
      <c r="B393" s="14"/>
      <c r="C393" s="11"/>
      <c r="D393" s="11"/>
      <c r="E393" s="59"/>
      <c r="F393" s="59"/>
    </row>
    <row r="394" spans="1:6" x14ac:dyDescent="0.2">
      <c r="A394" s="13"/>
      <c r="B394" s="14"/>
      <c r="C394" s="11"/>
      <c r="D394" s="11"/>
      <c r="E394" s="59"/>
      <c r="F394" s="59"/>
    </row>
    <row r="395" spans="1:6" x14ac:dyDescent="0.2">
      <c r="A395" s="13"/>
      <c r="B395" s="14"/>
      <c r="C395" s="11"/>
      <c r="D395" s="11"/>
      <c r="E395" s="59"/>
      <c r="F395" s="59"/>
    </row>
    <row r="396" spans="1:6" x14ac:dyDescent="0.2">
      <c r="A396" s="13"/>
      <c r="B396" s="14"/>
      <c r="C396" s="11"/>
      <c r="D396" s="11"/>
      <c r="E396" s="59"/>
      <c r="F396" s="59"/>
    </row>
    <row r="397" spans="1:6" x14ac:dyDescent="0.2">
      <c r="A397" s="13"/>
      <c r="B397" s="14"/>
      <c r="C397" s="11"/>
      <c r="D397" s="11"/>
      <c r="E397" s="59"/>
      <c r="F397" s="59"/>
    </row>
    <row r="398" spans="1:6" x14ac:dyDescent="0.2">
      <c r="A398" s="13"/>
      <c r="B398" s="14"/>
      <c r="C398" s="11"/>
      <c r="D398" s="11"/>
      <c r="E398" s="59"/>
      <c r="F398" s="59"/>
    </row>
    <row r="399" spans="1:6" x14ac:dyDescent="0.2">
      <c r="A399" s="13"/>
      <c r="B399" s="14"/>
      <c r="C399" s="11"/>
      <c r="D399" s="11"/>
      <c r="E399" s="59"/>
      <c r="F399" s="59"/>
    </row>
    <row r="400" spans="1:6" x14ac:dyDescent="0.2">
      <c r="A400" s="13"/>
      <c r="B400" s="14"/>
      <c r="C400" s="11"/>
      <c r="D400" s="11"/>
      <c r="E400" s="59"/>
      <c r="F400" s="59"/>
    </row>
    <row r="401" spans="1:6" x14ac:dyDescent="0.2">
      <c r="A401" s="13"/>
      <c r="B401" s="14"/>
      <c r="C401" s="11"/>
      <c r="D401" s="11"/>
      <c r="E401" s="59"/>
      <c r="F401" s="59"/>
    </row>
    <row r="402" spans="1:6" x14ac:dyDescent="0.2">
      <c r="A402" s="13"/>
      <c r="B402" s="14"/>
      <c r="C402" s="11"/>
      <c r="D402" s="11"/>
      <c r="E402" s="59"/>
      <c r="F402" s="59"/>
    </row>
    <row r="403" spans="1:6" x14ac:dyDescent="0.2">
      <c r="A403" s="13"/>
      <c r="B403" s="14"/>
      <c r="C403" s="11"/>
      <c r="D403" s="11"/>
      <c r="E403" s="59"/>
      <c r="F403" s="59"/>
    </row>
    <row r="404" spans="1:6" x14ac:dyDescent="0.2">
      <c r="A404" s="13"/>
      <c r="B404" s="14"/>
      <c r="C404" s="11"/>
      <c r="D404" s="11"/>
      <c r="E404" s="59"/>
      <c r="F404" s="59"/>
    </row>
    <row r="405" spans="1:6" x14ac:dyDescent="0.2">
      <c r="A405" s="13"/>
      <c r="B405" s="14"/>
      <c r="C405" s="11"/>
      <c r="D405" s="11"/>
      <c r="E405" s="59"/>
      <c r="F405" s="59"/>
    </row>
    <row r="406" spans="1:6" x14ac:dyDescent="0.2">
      <c r="A406" s="13"/>
      <c r="B406" s="14"/>
      <c r="C406" s="11"/>
      <c r="D406" s="11"/>
      <c r="E406" s="59"/>
      <c r="F406" s="59"/>
    </row>
    <row r="407" spans="1:6" x14ac:dyDescent="0.2">
      <c r="A407" s="13"/>
      <c r="B407" s="14"/>
      <c r="C407" s="11"/>
      <c r="D407" s="11"/>
      <c r="E407" s="59"/>
      <c r="F407" s="59"/>
    </row>
    <row r="408" spans="1:6" x14ac:dyDescent="0.2">
      <c r="A408" s="13"/>
      <c r="B408" s="14"/>
      <c r="C408" s="11"/>
      <c r="D408" s="11"/>
      <c r="E408" s="59"/>
      <c r="F408" s="59"/>
    </row>
    <row r="409" spans="1:6" x14ac:dyDescent="0.2">
      <c r="A409" s="13"/>
      <c r="B409" s="14"/>
      <c r="C409" s="11"/>
      <c r="D409" s="11"/>
      <c r="E409" s="59"/>
      <c r="F409" s="59"/>
    </row>
    <row r="410" spans="1:6" x14ac:dyDescent="0.2">
      <c r="A410" s="13"/>
      <c r="B410" s="14"/>
      <c r="C410" s="11"/>
      <c r="D410" s="11"/>
      <c r="E410" s="59"/>
      <c r="F410" s="59"/>
    </row>
    <row r="411" spans="1:6" x14ac:dyDescent="0.2">
      <c r="A411" s="13"/>
      <c r="B411" s="14"/>
      <c r="C411" s="11"/>
      <c r="D411" s="11"/>
      <c r="E411" s="59"/>
      <c r="F411" s="59"/>
    </row>
    <row r="412" spans="1:6" x14ac:dyDescent="0.2">
      <c r="A412" s="13"/>
      <c r="B412" s="14"/>
      <c r="C412" s="11"/>
      <c r="D412" s="11"/>
      <c r="E412" s="59"/>
      <c r="F412" s="59"/>
    </row>
    <row r="413" spans="1:6" x14ac:dyDescent="0.2">
      <c r="A413" s="13"/>
      <c r="B413" s="14"/>
      <c r="C413" s="11"/>
      <c r="D413" s="11"/>
      <c r="E413" s="59"/>
      <c r="F413" s="59"/>
    </row>
    <row r="414" spans="1:6" x14ac:dyDescent="0.2">
      <c r="A414" s="13"/>
      <c r="B414" s="14"/>
      <c r="C414" s="11"/>
      <c r="D414" s="11"/>
      <c r="E414" s="59"/>
      <c r="F414" s="59"/>
    </row>
    <row r="415" spans="1:6" x14ac:dyDescent="0.2">
      <c r="A415" s="13"/>
      <c r="B415" s="14"/>
      <c r="C415" s="11"/>
      <c r="D415" s="11"/>
      <c r="E415" s="59"/>
      <c r="F415" s="59"/>
    </row>
    <row r="416" spans="1:6" x14ac:dyDescent="0.2">
      <c r="A416" s="13"/>
      <c r="B416" s="14"/>
      <c r="C416" s="11"/>
      <c r="D416" s="11"/>
      <c r="E416" s="59"/>
      <c r="F416" s="59"/>
    </row>
    <row r="417" spans="1:6" x14ac:dyDescent="0.2">
      <c r="A417" s="13"/>
      <c r="B417" s="14"/>
      <c r="C417" s="11"/>
      <c r="D417" s="11"/>
      <c r="E417" s="59"/>
      <c r="F417" s="59"/>
    </row>
    <row r="418" spans="1:6" x14ac:dyDescent="0.2">
      <c r="A418" s="13"/>
      <c r="B418" s="14"/>
      <c r="C418" s="11"/>
      <c r="D418" s="11"/>
      <c r="E418" s="59"/>
      <c r="F418" s="59"/>
    </row>
    <row r="419" spans="1:6" x14ac:dyDescent="0.2">
      <c r="A419" s="13"/>
      <c r="B419" s="14"/>
      <c r="C419" s="11"/>
      <c r="D419" s="11"/>
      <c r="E419" s="59"/>
      <c r="F419" s="59"/>
    </row>
    <row r="420" spans="1:6" x14ac:dyDescent="0.2">
      <c r="A420" s="13"/>
      <c r="B420" s="14"/>
      <c r="C420" s="11"/>
      <c r="D420" s="11"/>
      <c r="E420" s="59"/>
      <c r="F420" s="59"/>
    </row>
    <row r="421" spans="1:6" x14ac:dyDescent="0.2">
      <c r="A421" s="13"/>
      <c r="B421" s="14"/>
      <c r="C421" s="11"/>
      <c r="D421" s="11"/>
      <c r="E421" s="59"/>
      <c r="F421" s="59"/>
    </row>
    <row r="422" spans="1:6" x14ac:dyDescent="0.2">
      <c r="A422" s="13"/>
      <c r="B422" s="14"/>
      <c r="C422" s="11"/>
      <c r="D422" s="11"/>
      <c r="E422" s="59"/>
      <c r="F422" s="59"/>
    </row>
    <row r="423" spans="1:6" x14ac:dyDescent="0.2">
      <c r="A423" s="13"/>
      <c r="B423" s="14"/>
      <c r="C423" s="11"/>
      <c r="D423" s="11"/>
      <c r="E423" s="59"/>
      <c r="F423" s="59"/>
    </row>
    <row r="424" spans="1:6" x14ac:dyDescent="0.2">
      <c r="A424" s="13"/>
      <c r="B424" s="14"/>
      <c r="C424" s="11"/>
      <c r="D424" s="11"/>
      <c r="E424" s="59"/>
      <c r="F424" s="59"/>
    </row>
    <row r="425" spans="1:6" x14ac:dyDescent="0.2">
      <c r="A425" s="13"/>
      <c r="B425" s="14"/>
      <c r="C425" s="11"/>
      <c r="D425" s="11"/>
      <c r="E425" s="59"/>
      <c r="F425" s="59"/>
    </row>
    <row r="426" spans="1:6" x14ac:dyDescent="0.2">
      <c r="A426" s="13"/>
      <c r="B426" s="14"/>
      <c r="C426" s="11"/>
      <c r="D426" s="11"/>
      <c r="E426" s="59"/>
      <c r="F426" s="59"/>
    </row>
    <row r="427" spans="1:6" x14ac:dyDescent="0.2">
      <c r="A427" s="13"/>
      <c r="B427" s="14"/>
      <c r="C427" s="11"/>
      <c r="D427" s="11"/>
      <c r="E427" s="59"/>
      <c r="F427" s="59"/>
    </row>
    <row r="428" spans="1:6" x14ac:dyDescent="0.2">
      <c r="A428" s="13"/>
      <c r="B428" s="14"/>
      <c r="C428" s="11"/>
      <c r="D428" s="11"/>
      <c r="E428" s="59"/>
      <c r="F428" s="59"/>
    </row>
    <row r="429" spans="1:6" x14ac:dyDescent="0.2">
      <c r="A429" s="13"/>
      <c r="B429" s="14"/>
      <c r="C429" s="11"/>
      <c r="D429" s="11"/>
      <c r="E429" s="59"/>
      <c r="F429" s="59"/>
    </row>
    <row r="430" spans="1:6" x14ac:dyDescent="0.2">
      <c r="A430" s="13"/>
      <c r="B430" s="14"/>
      <c r="C430" s="11"/>
      <c r="D430" s="11"/>
      <c r="E430" s="59"/>
      <c r="F430" s="59"/>
    </row>
    <row r="431" spans="1:6" x14ac:dyDescent="0.2">
      <c r="A431" s="13"/>
      <c r="B431" s="14"/>
      <c r="C431" s="11"/>
      <c r="D431" s="11"/>
      <c r="E431" s="59"/>
      <c r="F431" s="59"/>
    </row>
    <row r="432" spans="1:6" x14ac:dyDescent="0.2">
      <c r="A432" s="13"/>
      <c r="B432" s="14"/>
      <c r="C432" s="11"/>
      <c r="D432" s="11"/>
      <c r="E432" s="59"/>
      <c r="F432" s="59"/>
    </row>
    <row r="433" spans="1:6" x14ac:dyDescent="0.2">
      <c r="A433" s="13"/>
      <c r="B433" s="14"/>
      <c r="C433" s="11"/>
      <c r="D433" s="11"/>
      <c r="E433" s="59"/>
      <c r="F433" s="59"/>
    </row>
    <row r="434" spans="1:6" x14ac:dyDescent="0.2">
      <c r="A434" s="13"/>
      <c r="B434" s="14"/>
      <c r="C434" s="11"/>
      <c r="D434" s="11"/>
      <c r="E434" s="59"/>
      <c r="F434" s="59"/>
    </row>
    <row r="435" spans="1:6" x14ac:dyDescent="0.2">
      <c r="A435" s="13"/>
      <c r="B435" s="14"/>
      <c r="C435" s="11"/>
      <c r="D435" s="11"/>
      <c r="E435" s="59"/>
      <c r="F435" s="59"/>
    </row>
    <row r="436" spans="1:6" x14ac:dyDescent="0.2">
      <c r="A436" s="13"/>
      <c r="B436" s="14"/>
      <c r="C436" s="11"/>
      <c r="D436" s="11"/>
      <c r="E436" s="59"/>
      <c r="F436" s="59"/>
    </row>
    <row r="437" spans="1:6" x14ac:dyDescent="0.2">
      <c r="A437" s="13"/>
      <c r="B437" s="14"/>
      <c r="C437" s="11"/>
      <c r="D437" s="11"/>
      <c r="E437" s="59"/>
      <c r="F437" s="59"/>
    </row>
    <row r="438" spans="1:6" x14ac:dyDescent="0.2">
      <c r="A438" s="13"/>
      <c r="B438" s="14"/>
      <c r="C438" s="11"/>
      <c r="D438" s="11"/>
      <c r="E438" s="59"/>
      <c r="F438" s="59"/>
    </row>
    <row r="439" spans="1:6" x14ac:dyDescent="0.2">
      <c r="A439" s="13"/>
      <c r="B439" s="14"/>
      <c r="C439" s="11"/>
      <c r="D439" s="11"/>
      <c r="E439" s="59"/>
      <c r="F439" s="59"/>
    </row>
    <row r="440" spans="1:6" x14ac:dyDescent="0.2">
      <c r="A440" s="13"/>
      <c r="B440" s="14"/>
      <c r="C440" s="11"/>
      <c r="D440" s="11"/>
      <c r="E440" s="59"/>
      <c r="F440" s="59"/>
    </row>
    <row r="441" spans="1:6" x14ac:dyDescent="0.2">
      <c r="A441" s="13"/>
      <c r="B441" s="14"/>
      <c r="C441" s="11"/>
      <c r="D441" s="11"/>
      <c r="E441" s="59"/>
      <c r="F441" s="59"/>
    </row>
    <row r="442" spans="1:6" x14ac:dyDescent="0.2">
      <c r="A442" s="13"/>
      <c r="B442" s="14"/>
      <c r="C442" s="11"/>
      <c r="D442" s="11"/>
      <c r="E442" s="59"/>
      <c r="F442" s="59"/>
    </row>
    <row r="443" spans="1:6" x14ac:dyDescent="0.2">
      <c r="A443" s="13"/>
      <c r="B443" s="14"/>
      <c r="C443" s="11"/>
      <c r="D443" s="11"/>
      <c r="E443" s="59"/>
      <c r="F443" s="59"/>
    </row>
    <row r="444" spans="1:6" x14ac:dyDescent="0.2">
      <c r="A444" s="13"/>
      <c r="B444" s="14"/>
      <c r="C444" s="11"/>
      <c r="D444" s="11"/>
      <c r="E444" s="59"/>
      <c r="F444" s="59"/>
    </row>
    <row r="445" spans="1:6" x14ac:dyDescent="0.2">
      <c r="A445" s="13"/>
      <c r="B445" s="14"/>
      <c r="C445" s="11"/>
      <c r="D445" s="11"/>
      <c r="E445" s="59"/>
      <c r="F445" s="59"/>
    </row>
    <row r="446" spans="1:6" x14ac:dyDescent="0.2">
      <c r="A446" s="13"/>
      <c r="B446" s="14"/>
      <c r="C446" s="11"/>
      <c r="D446" s="11"/>
      <c r="E446" s="59"/>
      <c r="F446" s="59"/>
    </row>
    <row r="447" spans="1:6" x14ac:dyDescent="0.2">
      <c r="A447" s="13"/>
      <c r="B447" s="14"/>
      <c r="C447" s="11"/>
      <c r="D447" s="11"/>
      <c r="E447" s="59"/>
      <c r="F447" s="59"/>
    </row>
    <row r="448" spans="1:6" x14ac:dyDescent="0.2">
      <c r="A448" s="13"/>
      <c r="B448" s="14"/>
      <c r="C448" s="11"/>
      <c r="D448" s="11"/>
      <c r="E448" s="59"/>
      <c r="F448" s="59"/>
    </row>
    <row r="449" spans="1:6" x14ac:dyDescent="0.2">
      <c r="A449" s="13"/>
      <c r="B449" s="14"/>
      <c r="C449" s="11"/>
      <c r="D449" s="11"/>
      <c r="E449" s="59"/>
      <c r="F449" s="59"/>
    </row>
    <row r="450" spans="1:6" x14ac:dyDescent="0.2">
      <c r="A450" s="13"/>
      <c r="B450" s="14"/>
      <c r="C450" s="11"/>
      <c r="D450" s="11"/>
      <c r="E450" s="59"/>
      <c r="F450" s="59"/>
    </row>
    <row r="451" spans="1:6" x14ac:dyDescent="0.2">
      <c r="A451" s="13"/>
      <c r="B451" s="14"/>
      <c r="C451" s="11"/>
      <c r="D451" s="11"/>
      <c r="E451" s="59"/>
      <c r="F451" s="59"/>
    </row>
    <row r="452" spans="1:6" x14ac:dyDescent="0.2">
      <c r="A452" s="13"/>
      <c r="B452" s="14"/>
      <c r="C452" s="11"/>
      <c r="D452" s="11"/>
      <c r="E452" s="59"/>
      <c r="F452" s="59"/>
    </row>
    <row r="453" spans="1:6" x14ac:dyDescent="0.2">
      <c r="A453" s="13"/>
      <c r="B453" s="14"/>
      <c r="C453" s="11"/>
      <c r="D453" s="11"/>
      <c r="E453" s="59"/>
      <c r="F453" s="59"/>
    </row>
  </sheetData>
  <autoFilter ref="C4:C453"/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3"/>
  <sheetViews>
    <sheetView view="pageBreakPreview" topLeftCell="A5" zoomScaleNormal="100" zoomScaleSheetLayoutView="100" workbookViewId="0">
      <selection activeCell="D564" sqref="D564"/>
    </sheetView>
  </sheetViews>
  <sheetFormatPr defaultColWidth="9.140625" defaultRowHeight="12.75" x14ac:dyDescent="0.2"/>
  <cols>
    <col min="1" max="1" width="8" style="82" bestFit="1" customWidth="1"/>
    <col min="2" max="2" width="45.140625" style="63" customWidth="1"/>
    <col min="3" max="3" width="13.5703125" style="83" bestFit="1" customWidth="1"/>
    <col min="4" max="4" width="7.7109375" style="63" bestFit="1" customWidth="1"/>
    <col min="5" max="5" width="13" style="34" bestFit="1" customWidth="1"/>
    <col min="6" max="6" width="10.42578125" style="30" customWidth="1"/>
    <col min="7" max="16384" width="9.140625" style="63"/>
  </cols>
  <sheetData>
    <row r="1" spans="1:6" ht="15.75" x14ac:dyDescent="0.2">
      <c r="A1" s="110" t="s">
        <v>107</v>
      </c>
      <c r="B1" s="110"/>
      <c r="C1" s="110"/>
      <c r="D1" s="110"/>
      <c r="E1" s="110"/>
      <c r="F1" s="110"/>
    </row>
    <row r="2" spans="1:6" ht="15.75" x14ac:dyDescent="0.2">
      <c r="A2" s="110" t="s">
        <v>131</v>
      </c>
      <c r="B2" s="110"/>
      <c r="C2" s="110"/>
      <c r="D2" s="110"/>
      <c r="E2" s="110"/>
      <c r="F2" s="110"/>
    </row>
    <row r="3" spans="1:6" ht="15.75" x14ac:dyDescent="0.2">
      <c r="A3" s="87"/>
      <c r="B3" s="87"/>
      <c r="C3" s="87"/>
      <c r="D3" s="87"/>
      <c r="E3" s="87"/>
      <c r="F3" s="87"/>
    </row>
    <row r="4" spans="1:6" ht="15.75" x14ac:dyDescent="0.2">
      <c r="A4" s="90" t="s">
        <v>29</v>
      </c>
      <c r="B4" s="6" t="s">
        <v>28</v>
      </c>
      <c r="C4" s="87"/>
      <c r="D4" s="87"/>
      <c r="E4" s="87"/>
      <c r="F4" s="87"/>
    </row>
    <row r="5" spans="1:6" ht="15.75" x14ac:dyDescent="0.2">
      <c r="A5" s="91">
        <v>10000</v>
      </c>
      <c r="B5" s="5" t="s">
        <v>12</v>
      </c>
      <c r="C5" s="87"/>
      <c r="D5" s="87"/>
      <c r="E5" s="87"/>
      <c r="F5" s="87"/>
    </row>
    <row r="6" spans="1:6" x14ac:dyDescent="0.2">
      <c r="A6" s="17">
        <v>10011</v>
      </c>
      <c r="B6" s="61" t="s">
        <v>85</v>
      </c>
      <c r="C6" s="32">
        <v>1</v>
      </c>
      <c r="D6" s="59" t="s">
        <v>277</v>
      </c>
      <c r="E6" s="33">
        <v>1</v>
      </c>
      <c r="F6" s="62" t="s">
        <v>277</v>
      </c>
    </row>
    <row r="7" spans="1:6" x14ac:dyDescent="0.2">
      <c r="A7" s="17">
        <v>10015</v>
      </c>
      <c r="B7" s="61" t="s">
        <v>14</v>
      </c>
      <c r="C7" s="32">
        <v>1</v>
      </c>
      <c r="D7" s="59" t="s">
        <v>277</v>
      </c>
      <c r="E7" s="33">
        <v>1</v>
      </c>
      <c r="F7" s="62" t="s">
        <v>277</v>
      </c>
    </row>
    <row r="8" spans="1:6" x14ac:dyDescent="0.2">
      <c r="A8" s="17">
        <v>10040</v>
      </c>
      <c r="B8" s="61" t="s">
        <v>15</v>
      </c>
      <c r="C8" s="32">
        <v>1</v>
      </c>
      <c r="D8" s="59" t="s">
        <v>277</v>
      </c>
      <c r="E8" s="33">
        <v>1</v>
      </c>
      <c r="F8" s="62" t="s">
        <v>277</v>
      </c>
    </row>
    <row r="9" spans="1:6" ht="25.5" x14ac:dyDescent="0.2">
      <c r="A9" s="17">
        <v>10045</v>
      </c>
      <c r="B9" s="61" t="s">
        <v>16</v>
      </c>
      <c r="C9" s="32">
        <v>1</v>
      </c>
      <c r="D9" s="59" t="s">
        <v>277</v>
      </c>
      <c r="E9" s="33">
        <v>1</v>
      </c>
      <c r="F9" s="62" t="s">
        <v>277</v>
      </c>
    </row>
    <row r="10" spans="1:6" x14ac:dyDescent="0.2">
      <c r="A10" s="84"/>
      <c r="B10" s="15"/>
      <c r="C10" s="81"/>
      <c r="D10" s="15"/>
      <c r="E10" s="35"/>
      <c r="F10" s="28"/>
    </row>
    <row r="11" spans="1:6" x14ac:dyDescent="0.2">
      <c r="A11" s="91">
        <v>20000</v>
      </c>
      <c r="B11" s="5" t="s">
        <v>58</v>
      </c>
      <c r="C11" s="33"/>
      <c r="D11" s="62"/>
      <c r="E11" s="33"/>
      <c r="F11" s="62"/>
    </row>
    <row r="12" spans="1:6" x14ac:dyDescent="0.2">
      <c r="A12" s="17">
        <v>20030</v>
      </c>
      <c r="B12" s="61" t="s">
        <v>59</v>
      </c>
      <c r="C12" s="32"/>
      <c r="D12" s="59"/>
      <c r="E12" s="33"/>
      <c r="F12" s="62"/>
    </row>
    <row r="13" spans="1:6" x14ac:dyDescent="0.2">
      <c r="A13" s="17"/>
      <c r="B13" s="61" t="s">
        <v>93</v>
      </c>
      <c r="C13" s="32">
        <v>1</v>
      </c>
      <c r="D13" s="59" t="s">
        <v>7</v>
      </c>
      <c r="E13" s="33"/>
      <c r="F13" s="62"/>
    </row>
    <row r="14" spans="1:6" x14ac:dyDescent="0.2">
      <c r="A14" s="17"/>
      <c r="B14" s="61" t="s">
        <v>94</v>
      </c>
      <c r="C14" s="32">
        <v>1</v>
      </c>
      <c r="D14" s="59" t="s">
        <v>7</v>
      </c>
      <c r="E14" s="33"/>
      <c r="F14" s="62"/>
    </row>
    <row r="15" spans="1:6" x14ac:dyDescent="0.2">
      <c r="A15" s="17"/>
      <c r="B15" s="61" t="s">
        <v>95</v>
      </c>
      <c r="C15" s="32">
        <v>1</v>
      </c>
      <c r="D15" s="59" t="s">
        <v>7</v>
      </c>
      <c r="E15" s="33"/>
      <c r="F15" s="62"/>
    </row>
    <row r="16" spans="1:6" x14ac:dyDescent="0.2">
      <c r="A16" s="17"/>
      <c r="B16" s="61" t="s">
        <v>96</v>
      </c>
      <c r="C16" s="32">
        <v>1</v>
      </c>
      <c r="D16" s="59" t="s">
        <v>7</v>
      </c>
      <c r="E16" s="33"/>
      <c r="F16" s="62"/>
    </row>
    <row r="17" spans="1:6" x14ac:dyDescent="0.2">
      <c r="A17" s="17"/>
      <c r="B17" s="27" t="s">
        <v>97</v>
      </c>
      <c r="C17" s="107">
        <v>1</v>
      </c>
      <c r="D17" s="108" t="s">
        <v>7</v>
      </c>
      <c r="E17" s="37"/>
      <c r="F17" s="29"/>
    </row>
    <row r="18" spans="1:6" x14ac:dyDescent="0.2">
      <c r="A18" s="17"/>
      <c r="B18" s="61"/>
      <c r="C18" s="32">
        <f>SUM(C13:C17)</f>
        <v>5</v>
      </c>
      <c r="D18" s="59" t="s">
        <v>7</v>
      </c>
      <c r="E18" s="33">
        <v>5</v>
      </c>
      <c r="F18" s="62" t="s">
        <v>7</v>
      </c>
    </row>
    <row r="19" spans="1:6" x14ac:dyDescent="0.2">
      <c r="A19" s="42"/>
      <c r="B19" s="20"/>
      <c r="C19" s="40"/>
      <c r="D19" s="19"/>
      <c r="E19" s="31"/>
      <c r="F19" s="25"/>
    </row>
    <row r="20" spans="1:6" x14ac:dyDescent="0.2">
      <c r="A20" s="91">
        <v>30000</v>
      </c>
      <c r="B20" s="5" t="s">
        <v>60</v>
      </c>
      <c r="C20" s="33"/>
      <c r="D20" s="62"/>
      <c r="E20" s="33"/>
      <c r="F20" s="62"/>
    </row>
    <row r="21" spans="1:6" ht="25.5" x14ac:dyDescent="0.2">
      <c r="A21" s="17">
        <v>30010</v>
      </c>
      <c r="B21" s="61" t="s">
        <v>23</v>
      </c>
      <c r="C21" s="32">
        <v>1.496</v>
      </c>
      <c r="D21" s="59" t="s">
        <v>79</v>
      </c>
      <c r="E21" s="33">
        <v>1.496</v>
      </c>
      <c r="F21" s="62" t="s">
        <v>79</v>
      </c>
    </row>
    <row r="22" spans="1:6" x14ac:dyDescent="0.2">
      <c r="A22" s="17"/>
      <c r="B22" s="61"/>
      <c r="C22" s="32"/>
      <c r="D22" s="59"/>
      <c r="E22" s="33"/>
      <c r="F22" s="62"/>
    </row>
    <row r="23" spans="1:6" x14ac:dyDescent="0.2">
      <c r="A23" s="17">
        <v>30015</v>
      </c>
      <c r="B23" s="61" t="s">
        <v>24</v>
      </c>
      <c r="C23" s="32">
        <v>1.496</v>
      </c>
      <c r="D23" s="59" t="s">
        <v>79</v>
      </c>
      <c r="E23" s="33">
        <v>1.496</v>
      </c>
      <c r="F23" s="62" t="s">
        <v>79</v>
      </c>
    </row>
    <row r="24" spans="1:6" x14ac:dyDescent="0.2">
      <c r="A24" s="17"/>
      <c r="B24" s="61"/>
      <c r="C24" s="32"/>
      <c r="D24" s="59"/>
      <c r="E24" s="33"/>
      <c r="F24" s="62"/>
    </row>
    <row r="25" spans="1:6" ht="25.5" x14ac:dyDescent="0.2">
      <c r="A25" s="17">
        <v>30020</v>
      </c>
      <c r="B25" s="61" t="s">
        <v>61</v>
      </c>
      <c r="C25" s="32">
        <v>1</v>
      </c>
      <c r="D25" s="59" t="s">
        <v>277</v>
      </c>
      <c r="E25" s="33">
        <v>1</v>
      </c>
      <c r="F25" s="62" t="s">
        <v>277</v>
      </c>
    </row>
    <row r="26" spans="1:6" x14ac:dyDescent="0.2">
      <c r="A26" s="17"/>
      <c r="B26" s="61"/>
      <c r="C26" s="32"/>
      <c r="D26" s="59"/>
      <c r="E26" s="33"/>
      <c r="F26" s="62"/>
    </row>
    <row r="27" spans="1:6" x14ac:dyDescent="0.2">
      <c r="A27" s="91">
        <v>100000</v>
      </c>
      <c r="B27" s="6" t="s">
        <v>9</v>
      </c>
      <c r="C27" s="62"/>
      <c r="D27" s="59"/>
      <c r="E27" s="33"/>
      <c r="F27" s="62"/>
    </row>
    <row r="28" spans="1:6" x14ac:dyDescent="0.2">
      <c r="A28" s="92">
        <v>120000</v>
      </c>
      <c r="B28" s="109" t="s">
        <v>47</v>
      </c>
      <c r="C28" s="59"/>
      <c r="D28" s="59"/>
      <c r="E28" s="33"/>
      <c r="F28" s="62"/>
    </row>
    <row r="29" spans="1:6" x14ac:dyDescent="0.2">
      <c r="A29" s="91">
        <v>124000</v>
      </c>
      <c r="B29" s="39" t="s">
        <v>17</v>
      </c>
      <c r="C29" s="17"/>
      <c r="D29" s="59"/>
      <c r="E29" s="33"/>
      <c r="F29" s="62"/>
    </row>
    <row r="30" spans="1:6" x14ac:dyDescent="0.2">
      <c r="A30" s="17">
        <v>124120</v>
      </c>
      <c r="B30" s="61" t="s">
        <v>5</v>
      </c>
      <c r="C30" s="17">
        <v>133</v>
      </c>
      <c r="D30" s="59" t="s">
        <v>106</v>
      </c>
      <c r="E30" s="33">
        <f>C30</f>
        <v>133</v>
      </c>
      <c r="F30" s="62" t="str">
        <f>D30</f>
        <v>fm</v>
      </c>
    </row>
    <row r="31" spans="1:6" x14ac:dyDescent="0.2">
      <c r="A31" s="91">
        <v>132000</v>
      </c>
      <c r="B31" s="5" t="s">
        <v>269</v>
      </c>
      <c r="C31" s="75"/>
      <c r="D31" s="69"/>
      <c r="E31" s="33"/>
      <c r="F31" s="62"/>
    </row>
    <row r="32" spans="1:6" x14ac:dyDescent="0.2">
      <c r="A32" s="91">
        <v>132100</v>
      </c>
      <c r="B32" s="5" t="s">
        <v>270</v>
      </c>
      <c r="C32" s="75"/>
      <c r="D32" s="69"/>
      <c r="E32" s="33"/>
      <c r="F32" s="62"/>
    </row>
    <row r="33" spans="1:6" x14ac:dyDescent="0.2">
      <c r="A33" s="17">
        <v>132120</v>
      </c>
      <c r="B33" s="70" t="s">
        <v>271</v>
      </c>
      <c r="C33" s="78">
        <v>878</v>
      </c>
      <c r="D33" s="59" t="s">
        <v>6</v>
      </c>
      <c r="E33" s="33">
        <f>C33</f>
        <v>878</v>
      </c>
      <c r="F33" s="62" t="str">
        <f>D33</f>
        <v>m</v>
      </c>
    </row>
    <row r="34" spans="1:6" x14ac:dyDescent="0.2">
      <c r="A34" s="91">
        <v>132200</v>
      </c>
      <c r="B34" s="71" t="s">
        <v>272</v>
      </c>
      <c r="C34" s="77"/>
      <c r="D34" s="62"/>
      <c r="E34" s="63"/>
      <c r="F34" s="62"/>
    </row>
    <row r="35" spans="1:6" x14ac:dyDescent="0.2">
      <c r="A35" s="17">
        <v>132220</v>
      </c>
      <c r="B35" s="61" t="s">
        <v>273</v>
      </c>
      <c r="C35" s="78">
        <v>166</v>
      </c>
      <c r="D35" s="59" t="s">
        <v>6</v>
      </c>
      <c r="E35" s="33">
        <f>C35</f>
        <v>166</v>
      </c>
      <c r="F35" s="62" t="str">
        <f>D35</f>
        <v>m</v>
      </c>
    </row>
    <row r="36" spans="1:6" x14ac:dyDescent="0.2">
      <c r="A36" s="72"/>
      <c r="B36" s="73"/>
      <c r="C36" s="80"/>
      <c r="D36" s="74"/>
      <c r="E36" s="63"/>
      <c r="F36" s="62"/>
    </row>
    <row r="37" spans="1:6" ht="25.5" x14ac:dyDescent="0.2">
      <c r="A37" s="72" t="s">
        <v>258</v>
      </c>
      <c r="B37" s="73" t="s">
        <v>274</v>
      </c>
      <c r="C37" s="80">
        <v>24</v>
      </c>
      <c r="D37" s="74" t="s">
        <v>7</v>
      </c>
      <c r="E37" s="33">
        <f t="shared" ref="E37:F39" si="0">C37</f>
        <v>24</v>
      </c>
      <c r="F37" s="62" t="str">
        <f t="shared" si="0"/>
        <v>db</v>
      </c>
    </row>
    <row r="38" spans="1:6" ht="25.5" x14ac:dyDescent="0.2">
      <c r="A38" s="72" t="s">
        <v>258</v>
      </c>
      <c r="B38" s="73" t="s">
        <v>275</v>
      </c>
      <c r="C38" s="80">
        <v>4</v>
      </c>
      <c r="D38" s="74" t="s">
        <v>7</v>
      </c>
      <c r="E38" s="33">
        <f t="shared" si="0"/>
        <v>4</v>
      </c>
      <c r="F38" s="62" t="str">
        <f t="shared" si="0"/>
        <v>db</v>
      </c>
    </row>
    <row r="39" spans="1:6" x14ac:dyDescent="0.2">
      <c r="A39" s="75" t="s">
        <v>258</v>
      </c>
      <c r="B39" s="76" t="s">
        <v>276</v>
      </c>
      <c r="C39" s="78">
        <v>16</v>
      </c>
      <c r="D39" s="75" t="s">
        <v>7</v>
      </c>
      <c r="E39" s="33">
        <f t="shared" si="0"/>
        <v>16</v>
      </c>
      <c r="F39" s="62" t="str">
        <f t="shared" si="0"/>
        <v>db</v>
      </c>
    </row>
    <row r="40" spans="1:6" x14ac:dyDescent="0.2">
      <c r="A40" s="91">
        <v>142000</v>
      </c>
      <c r="B40" s="43" t="s">
        <v>3</v>
      </c>
      <c r="C40" s="42"/>
      <c r="D40" s="19"/>
      <c r="E40" s="31"/>
      <c r="F40" s="25"/>
    </row>
    <row r="41" spans="1:6" x14ac:dyDescent="0.2">
      <c r="A41" s="91">
        <v>142200</v>
      </c>
      <c r="B41" s="5" t="s">
        <v>46</v>
      </c>
      <c r="C41" s="42"/>
      <c r="D41" s="19"/>
      <c r="E41" s="31"/>
      <c r="F41" s="25"/>
    </row>
    <row r="42" spans="1:6" x14ac:dyDescent="0.2">
      <c r="A42" s="17">
        <v>142220</v>
      </c>
      <c r="B42" s="61" t="s">
        <v>5</v>
      </c>
      <c r="C42" s="59"/>
      <c r="D42" s="59"/>
      <c r="E42" s="33"/>
      <c r="F42" s="62"/>
    </row>
    <row r="43" spans="1:6" x14ac:dyDescent="0.2">
      <c r="A43" s="17"/>
      <c r="B43" s="61" t="s">
        <v>268</v>
      </c>
      <c r="C43" s="59">
        <v>38.700000000000003</v>
      </c>
      <c r="D43" s="59" t="s">
        <v>6</v>
      </c>
      <c r="E43" s="33">
        <f>C43</f>
        <v>38.700000000000003</v>
      </c>
      <c r="F43" s="62" t="str">
        <f>D43</f>
        <v>m</v>
      </c>
    </row>
    <row r="44" spans="1:6" x14ac:dyDescent="0.2">
      <c r="A44" s="91">
        <v>200000</v>
      </c>
      <c r="B44" s="6" t="s">
        <v>49</v>
      </c>
      <c r="C44" s="33"/>
      <c r="D44" s="25"/>
      <c r="E44" s="31"/>
      <c r="F44" s="25"/>
    </row>
    <row r="45" spans="1:6" x14ac:dyDescent="0.2">
      <c r="A45" s="91">
        <v>210000</v>
      </c>
      <c r="B45" s="5" t="s">
        <v>21</v>
      </c>
      <c r="C45" s="32"/>
      <c r="D45" s="19"/>
      <c r="E45" s="31"/>
      <c r="F45" s="25"/>
    </row>
    <row r="46" spans="1:6" x14ac:dyDescent="0.2">
      <c r="A46" s="91">
        <v>211000</v>
      </c>
      <c r="B46" s="5" t="s">
        <v>19</v>
      </c>
      <c r="C46" s="32"/>
      <c r="D46" s="19"/>
      <c r="E46" s="31"/>
      <c r="F46" s="25"/>
    </row>
    <row r="47" spans="1:6" x14ac:dyDescent="0.2">
      <c r="A47" s="17">
        <v>211050</v>
      </c>
      <c r="B47" s="61" t="s">
        <v>116</v>
      </c>
      <c r="C47" s="59"/>
      <c r="D47" s="59"/>
      <c r="E47" s="31"/>
      <c r="F47" s="25"/>
    </row>
    <row r="48" spans="1:6" x14ac:dyDescent="0.2">
      <c r="A48" s="42"/>
      <c r="B48" s="61" t="s">
        <v>132</v>
      </c>
      <c r="C48" s="59">
        <v>1</v>
      </c>
      <c r="D48" s="59" t="s">
        <v>7</v>
      </c>
      <c r="E48" s="33">
        <f>C48</f>
        <v>1</v>
      </c>
      <c r="F48" s="62" t="str">
        <f>D48</f>
        <v>db</v>
      </c>
    </row>
    <row r="49" spans="1:6" x14ac:dyDescent="0.2">
      <c r="A49" s="17">
        <v>211070</v>
      </c>
      <c r="B49" s="61" t="s">
        <v>117</v>
      </c>
      <c r="C49" s="40"/>
      <c r="D49" s="19"/>
      <c r="E49" s="33"/>
      <c r="F49" s="62"/>
    </row>
    <row r="50" spans="1:6" x14ac:dyDescent="0.2">
      <c r="A50" s="42"/>
      <c r="B50" s="61" t="s">
        <v>133</v>
      </c>
      <c r="C50" s="59">
        <v>1</v>
      </c>
      <c r="D50" s="59" t="s">
        <v>7</v>
      </c>
      <c r="E50" s="33">
        <f>C50</f>
        <v>1</v>
      </c>
      <c r="F50" s="62" t="str">
        <f>D50</f>
        <v>db</v>
      </c>
    </row>
    <row r="51" spans="1:6" x14ac:dyDescent="0.2">
      <c r="A51" s="42"/>
      <c r="B51" s="20"/>
      <c r="C51" s="40"/>
      <c r="D51" s="19"/>
      <c r="E51" s="31"/>
      <c r="F51" s="25"/>
    </row>
    <row r="52" spans="1:6" x14ac:dyDescent="0.2">
      <c r="A52" s="91">
        <v>212000</v>
      </c>
      <c r="B52" s="5" t="s">
        <v>31</v>
      </c>
      <c r="C52" s="40"/>
      <c r="D52" s="19"/>
      <c r="E52" s="31"/>
      <c r="F52" s="25"/>
    </row>
    <row r="53" spans="1:6" x14ac:dyDescent="0.2">
      <c r="A53" s="17">
        <v>212010</v>
      </c>
      <c r="B53" s="61" t="s">
        <v>118</v>
      </c>
      <c r="C53" s="32">
        <v>31</v>
      </c>
      <c r="D53" s="59" t="s">
        <v>7</v>
      </c>
      <c r="E53" s="33">
        <f t="shared" ref="E53" si="1">C53</f>
        <v>31</v>
      </c>
      <c r="F53" s="62" t="str">
        <f t="shared" ref="F53" si="2">D53</f>
        <v>db</v>
      </c>
    </row>
    <row r="54" spans="1:6" x14ac:dyDescent="0.2">
      <c r="A54" s="17"/>
      <c r="B54" s="61"/>
      <c r="C54" s="40"/>
      <c r="D54" s="19"/>
      <c r="E54" s="31"/>
      <c r="F54" s="25"/>
    </row>
    <row r="55" spans="1:6" x14ac:dyDescent="0.2">
      <c r="A55" s="17">
        <v>212020</v>
      </c>
      <c r="B55" s="61" t="s">
        <v>0</v>
      </c>
      <c r="C55" s="82"/>
      <c r="E55" s="63"/>
      <c r="F55" s="63"/>
    </row>
    <row r="56" spans="1:6" x14ac:dyDescent="0.2">
      <c r="A56" s="17"/>
      <c r="B56" s="61" t="s">
        <v>267</v>
      </c>
      <c r="C56" s="32">
        <v>144</v>
      </c>
      <c r="D56" s="59" t="s">
        <v>7</v>
      </c>
      <c r="E56" s="33">
        <f>C56</f>
        <v>144</v>
      </c>
      <c r="F56" s="62" t="str">
        <f>D56</f>
        <v>db</v>
      </c>
    </row>
    <row r="57" spans="1:6" x14ac:dyDescent="0.2">
      <c r="A57" s="17"/>
      <c r="B57" s="61"/>
      <c r="C57" s="40"/>
      <c r="D57" s="19"/>
      <c r="E57" s="31"/>
      <c r="F57" s="25"/>
    </row>
    <row r="58" spans="1:6" x14ac:dyDescent="0.2">
      <c r="A58" s="17"/>
      <c r="B58" s="61"/>
      <c r="C58" s="40"/>
      <c r="D58" s="19"/>
      <c r="E58" s="31"/>
      <c r="F58" s="25"/>
    </row>
    <row r="59" spans="1:6" x14ac:dyDescent="0.2">
      <c r="A59" s="17">
        <v>212035</v>
      </c>
      <c r="B59" s="61" t="s">
        <v>30</v>
      </c>
      <c r="C59" s="32">
        <v>26</v>
      </c>
      <c r="D59" s="59" t="s">
        <v>7</v>
      </c>
      <c r="E59" s="33">
        <f>C59</f>
        <v>26</v>
      </c>
      <c r="F59" s="62" t="str">
        <f>D59</f>
        <v>db</v>
      </c>
    </row>
    <row r="60" spans="1:6" x14ac:dyDescent="0.2">
      <c r="A60" s="42"/>
      <c r="B60" s="20"/>
    </row>
    <row r="61" spans="1:6" x14ac:dyDescent="0.2">
      <c r="A61" s="42"/>
      <c r="B61" s="20"/>
      <c r="C61" s="40"/>
      <c r="D61" s="19"/>
      <c r="E61" s="31"/>
      <c r="F61" s="25"/>
    </row>
    <row r="62" spans="1:6" x14ac:dyDescent="0.2">
      <c r="A62" s="17">
        <v>212070</v>
      </c>
      <c r="B62" s="61" t="s">
        <v>25</v>
      </c>
      <c r="C62" s="32"/>
      <c r="D62" s="59"/>
      <c r="E62" s="33"/>
      <c r="F62" s="62"/>
    </row>
    <row r="63" spans="1:6" x14ac:dyDescent="0.2">
      <c r="A63" s="17"/>
      <c r="B63" s="61" t="s">
        <v>119</v>
      </c>
      <c r="C63" s="32">
        <f>5*1.5</f>
        <v>7.5</v>
      </c>
      <c r="D63" s="59" t="s">
        <v>90</v>
      </c>
      <c r="E63" s="33">
        <f>C63</f>
        <v>7.5</v>
      </c>
      <c r="F63" s="62" t="str">
        <f>D63</f>
        <v>m3</v>
      </c>
    </row>
    <row r="64" spans="1:6" x14ac:dyDescent="0.2">
      <c r="A64" s="42"/>
      <c r="B64" s="20"/>
      <c r="C64" s="40"/>
      <c r="D64" s="19"/>
      <c r="E64" s="31"/>
      <c r="F64" s="25"/>
    </row>
    <row r="65" spans="1:6" x14ac:dyDescent="0.2">
      <c r="A65" s="91">
        <v>213000</v>
      </c>
      <c r="B65" s="5" t="s">
        <v>52</v>
      </c>
      <c r="C65" s="32"/>
      <c r="D65" s="19"/>
      <c r="E65" s="31"/>
      <c r="F65" s="25"/>
    </row>
    <row r="66" spans="1:6" x14ac:dyDescent="0.2">
      <c r="A66" s="42"/>
      <c r="B66" s="20"/>
      <c r="C66" s="40"/>
      <c r="D66" s="19"/>
      <c r="E66" s="31"/>
      <c r="F66" s="25"/>
    </row>
    <row r="67" spans="1:6" x14ac:dyDescent="0.2">
      <c r="A67" s="17">
        <v>213010</v>
      </c>
      <c r="B67" s="61" t="s">
        <v>76</v>
      </c>
      <c r="C67" s="59"/>
      <c r="D67" s="59"/>
      <c r="E67" s="33"/>
      <c r="F67" s="25"/>
    </row>
    <row r="68" spans="1:6" x14ac:dyDescent="0.2">
      <c r="A68" s="17"/>
      <c r="B68" s="61" t="s">
        <v>134</v>
      </c>
      <c r="C68" s="32">
        <v>21</v>
      </c>
      <c r="D68" s="59" t="s">
        <v>7</v>
      </c>
      <c r="E68" s="33"/>
      <c r="F68" s="25"/>
    </row>
    <row r="69" spans="1:6" x14ac:dyDescent="0.2">
      <c r="A69" s="17"/>
      <c r="B69" s="61" t="s">
        <v>135</v>
      </c>
      <c r="C69" s="32">
        <v>33</v>
      </c>
      <c r="D69" s="59" t="s">
        <v>7</v>
      </c>
      <c r="E69" s="33"/>
      <c r="F69" s="25"/>
    </row>
    <row r="70" spans="1:6" x14ac:dyDescent="0.2">
      <c r="A70" s="17"/>
      <c r="B70" s="95"/>
      <c r="C70" s="96">
        <f>SUM(C67:C69)</f>
        <v>54</v>
      </c>
      <c r="D70" s="97" t="s">
        <v>7</v>
      </c>
      <c r="E70" s="98">
        <f>C70</f>
        <v>54</v>
      </c>
      <c r="F70" s="99" t="str">
        <f>D70</f>
        <v>db</v>
      </c>
    </row>
    <row r="71" spans="1:6" x14ac:dyDescent="0.2">
      <c r="A71" s="42"/>
      <c r="B71" s="20"/>
      <c r="C71" s="40"/>
      <c r="D71" s="19"/>
      <c r="E71" s="31"/>
      <c r="F71" s="25"/>
    </row>
    <row r="72" spans="1:6" s="15" customFormat="1" x14ac:dyDescent="0.2">
      <c r="A72" s="17">
        <v>213025</v>
      </c>
      <c r="B72" s="61" t="s">
        <v>53</v>
      </c>
      <c r="C72" s="84"/>
      <c r="E72" s="33"/>
      <c r="F72" s="62"/>
    </row>
    <row r="73" spans="1:6" s="15" customFormat="1" ht="14.25" x14ac:dyDescent="0.2">
      <c r="A73" s="17"/>
      <c r="B73" s="61" t="s">
        <v>134</v>
      </c>
      <c r="C73" s="32">
        <v>73.099999999999994</v>
      </c>
      <c r="D73" s="59" t="s">
        <v>84</v>
      </c>
      <c r="E73" s="33"/>
      <c r="F73" s="62"/>
    </row>
    <row r="74" spans="1:6" s="15" customFormat="1" ht="14.25" x14ac:dyDescent="0.2">
      <c r="A74" s="17"/>
      <c r="B74" s="61" t="s">
        <v>135</v>
      </c>
      <c r="C74" s="32">
        <v>97.59</v>
      </c>
      <c r="D74" s="59" t="s">
        <v>84</v>
      </c>
      <c r="E74" s="33"/>
      <c r="F74" s="62"/>
    </row>
    <row r="75" spans="1:6" s="15" customFormat="1" ht="14.25" x14ac:dyDescent="0.2">
      <c r="A75" s="17"/>
      <c r="B75" s="95"/>
      <c r="C75" s="96">
        <f>SUM(C73:C74)</f>
        <v>170.69</v>
      </c>
      <c r="D75" s="97" t="s">
        <v>84</v>
      </c>
      <c r="E75" s="98">
        <f>C75</f>
        <v>170.69</v>
      </c>
      <c r="F75" s="99" t="str">
        <f>D75</f>
        <v>m2</v>
      </c>
    </row>
    <row r="76" spans="1:6" s="15" customFormat="1" x14ac:dyDescent="0.2">
      <c r="A76" s="17"/>
      <c r="B76" s="61"/>
      <c r="C76" s="32"/>
      <c r="D76" s="59"/>
      <c r="E76" s="33"/>
      <c r="F76" s="62"/>
    </row>
    <row r="77" spans="1:6" x14ac:dyDescent="0.2">
      <c r="A77" s="91">
        <v>220000</v>
      </c>
      <c r="B77" s="5" t="s">
        <v>55</v>
      </c>
      <c r="C77" s="40"/>
      <c r="D77" s="19"/>
      <c r="E77" s="31"/>
      <c r="F77" s="25"/>
    </row>
    <row r="78" spans="1:6" x14ac:dyDescent="0.2">
      <c r="A78" s="91">
        <v>221000</v>
      </c>
      <c r="B78" s="5" t="s">
        <v>48</v>
      </c>
      <c r="C78" s="40"/>
      <c r="D78" s="19"/>
      <c r="E78" s="31"/>
      <c r="F78" s="25"/>
    </row>
    <row r="79" spans="1:6" x14ac:dyDescent="0.2">
      <c r="A79" s="17">
        <v>221120</v>
      </c>
      <c r="B79" s="61" t="s">
        <v>1</v>
      </c>
      <c r="C79" s="40"/>
      <c r="D79" s="19"/>
      <c r="E79" s="31"/>
      <c r="F79" s="25"/>
    </row>
    <row r="80" spans="1:6" x14ac:dyDescent="0.2">
      <c r="A80" s="42"/>
      <c r="B80" s="61" t="s">
        <v>170</v>
      </c>
      <c r="C80" s="40"/>
      <c r="D80" s="19"/>
      <c r="E80" s="31"/>
      <c r="F80" s="25"/>
    </row>
    <row r="81" spans="1:6" x14ac:dyDescent="0.2">
      <c r="A81" s="42"/>
      <c r="B81" s="61" t="s">
        <v>233</v>
      </c>
      <c r="C81" s="32">
        <v>2607.8000000000002</v>
      </c>
      <c r="D81" s="19"/>
      <c r="E81" s="31"/>
      <c r="F81" s="25"/>
    </row>
    <row r="82" spans="1:6" x14ac:dyDescent="0.2">
      <c r="A82" s="42"/>
      <c r="B82" s="39" t="s">
        <v>99</v>
      </c>
      <c r="C82" s="32"/>
      <c r="D82" s="19"/>
      <c r="E82" s="31"/>
      <c r="F82" s="25"/>
    </row>
    <row r="83" spans="1:6" x14ac:dyDescent="0.2">
      <c r="A83" s="42"/>
      <c r="B83" s="46" t="s">
        <v>137</v>
      </c>
      <c r="C83" s="32">
        <f>34.75</f>
        <v>34.75</v>
      </c>
      <c r="D83" s="52"/>
      <c r="E83" s="63"/>
      <c r="F83" s="63"/>
    </row>
    <row r="84" spans="1:6" x14ac:dyDescent="0.2">
      <c r="B84" s="46" t="s">
        <v>138</v>
      </c>
      <c r="C84" s="32">
        <f>31.6</f>
        <v>31.6</v>
      </c>
      <c r="D84" s="52"/>
    </row>
    <row r="85" spans="1:6" x14ac:dyDescent="0.2">
      <c r="B85" s="46" t="s">
        <v>139</v>
      </c>
      <c r="C85" s="32">
        <f>15.89</f>
        <v>15.89</v>
      </c>
      <c r="D85" s="52"/>
    </row>
    <row r="86" spans="1:6" x14ac:dyDescent="0.2">
      <c r="B86" s="46" t="s">
        <v>140</v>
      </c>
      <c r="C86" s="32">
        <f>27.11</f>
        <v>27.11</v>
      </c>
    </row>
    <row r="87" spans="1:6" x14ac:dyDescent="0.2">
      <c r="B87" s="46" t="s">
        <v>142</v>
      </c>
      <c r="C87" s="32">
        <f>13</f>
        <v>13</v>
      </c>
    </row>
    <row r="88" spans="1:6" x14ac:dyDescent="0.2">
      <c r="B88" s="46" t="s">
        <v>143</v>
      </c>
      <c r="C88" s="32">
        <f>29.66</f>
        <v>29.66</v>
      </c>
    </row>
    <row r="89" spans="1:6" x14ac:dyDescent="0.2">
      <c r="B89" s="47" t="s">
        <v>139</v>
      </c>
      <c r="C89" s="32">
        <f>12.66</f>
        <v>12.66</v>
      </c>
    </row>
    <row r="90" spans="1:6" x14ac:dyDescent="0.2">
      <c r="B90" s="47" t="s">
        <v>152</v>
      </c>
      <c r="C90" s="32">
        <f>11.53</f>
        <v>11.53</v>
      </c>
    </row>
    <row r="91" spans="1:6" x14ac:dyDescent="0.2">
      <c r="B91" s="46" t="s">
        <v>153</v>
      </c>
      <c r="C91" s="32">
        <f>9.56</f>
        <v>9.56</v>
      </c>
    </row>
    <row r="92" spans="1:6" x14ac:dyDescent="0.2">
      <c r="B92" s="46" t="s">
        <v>156</v>
      </c>
      <c r="C92" s="32">
        <f>12.65</f>
        <v>12.65</v>
      </c>
    </row>
    <row r="93" spans="1:6" x14ac:dyDescent="0.2">
      <c r="B93" s="46" t="s">
        <v>148</v>
      </c>
      <c r="C93" s="32">
        <f>18.33</f>
        <v>18.329999999999998</v>
      </c>
    </row>
    <row r="94" spans="1:6" x14ac:dyDescent="0.2">
      <c r="B94" s="46" t="s">
        <v>147</v>
      </c>
      <c r="C94" s="32">
        <f>22</f>
        <v>22</v>
      </c>
    </row>
    <row r="95" spans="1:6" x14ac:dyDescent="0.2">
      <c r="B95" s="39" t="s">
        <v>171</v>
      </c>
      <c r="C95" s="32"/>
    </row>
    <row r="96" spans="1:6" x14ac:dyDescent="0.2">
      <c r="B96" s="61" t="s">
        <v>172</v>
      </c>
      <c r="C96" s="32">
        <f>142</f>
        <v>142</v>
      </c>
    </row>
    <row r="97" spans="2:3" x14ac:dyDescent="0.2">
      <c r="B97" s="61" t="s">
        <v>173</v>
      </c>
      <c r="C97" s="32">
        <f>142</f>
        <v>142</v>
      </c>
    </row>
    <row r="98" spans="2:3" x14ac:dyDescent="0.2">
      <c r="B98" s="61" t="s">
        <v>174</v>
      </c>
      <c r="C98" s="32">
        <f>142</f>
        <v>142</v>
      </c>
    </row>
    <row r="99" spans="2:3" x14ac:dyDescent="0.2">
      <c r="B99" s="61" t="s">
        <v>178</v>
      </c>
      <c r="C99" s="32">
        <f>142</f>
        <v>142</v>
      </c>
    </row>
    <row r="100" spans="2:3" x14ac:dyDescent="0.2">
      <c r="B100" s="61" t="s">
        <v>179</v>
      </c>
      <c r="C100" s="32">
        <f>142</f>
        <v>142</v>
      </c>
    </row>
    <row r="101" spans="2:3" x14ac:dyDescent="0.2">
      <c r="B101" s="61" t="s">
        <v>175</v>
      </c>
      <c r="C101" s="32">
        <f>142</f>
        <v>142</v>
      </c>
    </row>
    <row r="102" spans="2:3" x14ac:dyDescent="0.2">
      <c r="B102" s="61" t="s">
        <v>176</v>
      </c>
      <c r="C102" s="32">
        <f>123</f>
        <v>123</v>
      </c>
    </row>
    <row r="103" spans="2:3" x14ac:dyDescent="0.2">
      <c r="B103" s="61" t="s">
        <v>177</v>
      </c>
      <c r="C103" s="32">
        <f>142</f>
        <v>142</v>
      </c>
    </row>
    <row r="104" spans="2:3" x14ac:dyDescent="0.2">
      <c r="B104" s="39" t="s">
        <v>187</v>
      </c>
      <c r="C104" s="81"/>
    </row>
    <row r="105" spans="2:3" x14ac:dyDescent="0.2">
      <c r="B105" s="61" t="s">
        <v>172</v>
      </c>
      <c r="C105" s="81">
        <f t="shared" ref="C105:C110" si="3">20.75</f>
        <v>20.75</v>
      </c>
    </row>
    <row r="106" spans="2:3" x14ac:dyDescent="0.2">
      <c r="B106" s="61" t="s">
        <v>173</v>
      </c>
      <c r="C106" s="81">
        <f t="shared" si="3"/>
        <v>20.75</v>
      </c>
    </row>
    <row r="107" spans="2:3" x14ac:dyDescent="0.2">
      <c r="B107" s="61" t="s">
        <v>174</v>
      </c>
      <c r="C107" s="81">
        <f t="shared" si="3"/>
        <v>20.75</v>
      </c>
    </row>
    <row r="108" spans="2:3" x14ac:dyDescent="0.2">
      <c r="B108" s="61" t="s">
        <v>178</v>
      </c>
      <c r="C108" s="81">
        <f t="shared" si="3"/>
        <v>20.75</v>
      </c>
    </row>
    <row r="109" spans="2:3" x14ac:dyDescent="0.2">
      <c r="B109" s="61" t="s">
        <v>179</v>
      </c>
      <c r="C109" s="81">
        <f t="shared" si="3"/>
        <v>20.75</v>
      </c>
    </row>
    <row r="110" spans="2:3" x14ac:dyDescent="0.2">
      <c r="B110" s="61" t="s">
        <v>175</v>
      </c>
      <c r="C110" s="81">
        <f t="shared" si="3"/>
        <v>20.75</v>
      </c>
    </row>
    <row r="111" spans="2:3" x14ac:dyDescent="0.2">
      <c r="B111" s="61" t="s">
        <v>176</v>
      </c>
      <c r="C111" s="81">
        <f>17.67</f>
        <v>17.670000000000002</v>
      </c>
    </row>
    <row r="112" spans="2:3" x14ac:dyDescent="0.2">
      <c r="B112" s="61" t="s">
        <v>177</v>
      </c>
      <c r="C112" s="81">
        <f>20.75</f>
        <v>20.75</v>
      </c>
    </row>
    <row r="113" spans="1:13" x14ac:dyDescent="0.2">
      <c r="B113" s="39" t="s">
        <v>182</v>
      </c>
      <c r="C113" s="32"/>
    </row>
    <row r="114" spans="1:13" x14ac:dyDescent="0.2">
      <c r="B114" s="61" t="s">
        <v>183</v>
      </c>
      <c r="C114" s="32">
        <v>859</v>
      </c>
    </row>
    <row r="115" spans="1:13" x14ac:dyDescent="0.2">
      <c r="B115" s="61" t="s">
        <v>185</v>
      </c>
      <c r="C115" s="32">
        <v>2109.1999999999998</v>
      </c>
    </row>
    <row r="116" spans="1:13" x14ac:dyDescent="0.2">
      <c r="B116" s="100"/>
      <c r="C116" s="96">
        <f>SUM(C80:C115)</f>
        <v>7094.66</v>
      </c>
      <c r="D116" s="97" t="s">
        <v>91</v>
      </c>
      <c r="E116" s="98">
        <f>C116</f>
        <v>7094.66</v>
      </c>
      <c r="F116" s="99" t="str">
        <f>D116</f>
        <v>m2</v>
      </c>
    </row>
    <row r="117" spans="1:13" x14ac:dyDescent="0.2">
      <c r="C117" s="40"/>
      <c r="D117" s="19"/>
      <c r="E117" s="31"/>
      <c r="F117" s="25"/>
    </row>
    <row r="118" spans="1:13" s="15" customFormat="1" x14ac:dyDescent="0.2">
      <c r="A118" s="91">
        <v>222000</v>
      </c>
      <c r="B118" s="5" t="s">
        <v>10</v>
      </c>
      <c r="C118" s="32"/>
      <c r="D118" s="59"/>
      <c r="E118" s="33"/>
      <c r="F118" s="62"/>
    </row>
    <row r="119" spans="1:13" s="15" customFormat="1" x14ac:dyDescent="0.2">
      <c r="A119" s="91">
        <v>222100</v>
      </c>
      <c r="B119" s="5" t="s">
        <v>56</v>
      </c>
      <c r="C119" s="32"/>
      <c r="D119" s="59"/>
      <c r="E119" s="33"/>
      <c r="F119" s="62"/>
    </row>
    <row r="120" spans="1:13" s="15" customFormat="1" ht="25.5" x14ac:dyDescent="0.2">
      <c r="A120" s="17">
        <v>222110</v>
      </c>
      <c r="B120" s="61" t="s">
        <v>8</v>
      </c>
      <c r="C120" s="32"/>
      <c r="D120" s="59"/>
      <c r="E120" s="33"/>
      <c r="F120" s="62"/>
    </row>
    <row r="121" spans="1:13" s="15" customFormat="1" ht="25.5" x14ac:dyDescent="0.2">
      <c r="A121" s="17"/>
      <c r="B121" s="61" t="s">
        <v>102</v>
      </c>
      <c r="C121" s="32">
        <v>3341.12</v>
      </c>
      <c r="D121" s="59" t="s">
        <v>90</v>
      </c>
      <c r="E121" s="33">
        <f>C121</f>
        <v>3341.12</v>
      </c>
      <c r="F121" s="62" t="str">
        <f>D121</f>
        <v>m3</v>
      </c>
    </row>
    <row r="122" spans="1:13" x14ac:dyDescent="0.2">
      <c r="A122" s="42"/>
      <c r="B122" s="20"/>
      <c r="C122" s="40"/>
      <c r="D122" s="19"/>
      <c r="E122" s="31"/>
      <c r="F122" s="25"/>
    </row>
    <row r="123" spans="1:13" x14ac:dyDescent="0.2">
      <c r="A123" s="42"/>
      <c r="B123" s="20"/>
      <c r="C123" s="40"/>
      <c r="D123" s="19"/>
      <c r="E123" s="31"/>
      <c r="F123" s="25"/>
    </row>
    <row r="124" spans="1:13" x14ac:dyDescent="0.2">
      <c r="A124" s="91">
        <v>222200</v>
      </c>
      <c r="B124" s="5" t="s">
        <v>2</v>
      </c>
      <c r="C124" s="40"/>
      <c r="D124" s="19"/>
      <c r="E124" s="31"/>
      <c r="F124" s="25"/>
    </row>
    <row r="125" spans="1:13" x14ac:dyDescent="0.2">
      <c r="A125" s="17">
        <v>222231</v>
      </c>
      <c r="B125" s="61" t="s">
        <v>86</v>
      </c>
      <c r="C125" s="40"/>
      <c r="D125" s="19"/>
      <c r="E125" s="31"/>
      <c r="F125" s="25"/>
    </row>
    <row r="126" spans="1:13" s="15" customFormat="1" x14ac:dyDescent="0.2">
      <c r="A126" s="17"/>
      <c r="B126" s="61" t="s">
        <v>170</v>
      </c>
      <c r="C126" s="32"/>
      <c r="D126" s="59"/>
      <c r="E126" s="33"/>
      <c r="F126" s="62"/>
    </row>
    <row r="127" spans="1:13" s="15" customFormat="1" ht="25.5" x14ac:dyDescent="0.2">
      <c r="A127" s="17"/>
      <c r="B127" s="61" t="s">
        <v>136</v>
      </c>
      <c r="C127" s="32">
        <v>521.55999999999995</v>
      </c>
      <c r="D127" s="59"/>
      <c r="E127" s="33"/>
      <c r="F127" s="62"/>
      <c r="M127" s="44"/>
    </row>
    <row r="128" spans="1:13" x14ac:dyDescent="0.2">
      <c r="A128" s="42"/>
      <c r="B128" s="39" t="s">
        <v>99</v>
      </c>
      <c r="C128" s="32"/>
      <c r="D128" s="59"/>
      <c r="E128" s="31"/>
      <c r="F128" s="25"/>
      <c r="M128" s="44"/>
    </row>
    <row r="129" spans="1:13" x14ac:dyDescent="0.2">
      <c r="A129" s="42"/>
      <c r="B129" s="46" t="s">
        <v>137</v>
      </c>
      <c r="C129" s="32"/>
      <c r="D129" s="59"/>
      <c r="E129" s="31"/>
      <c r="F129" s="25"/>
      <c r="M129" s="44"/>
    </row>
    <row r="130" spans="1:13" x14ac:dyDescent="0.2">
      <c r="A130" s="42"/>
      <c r="B130" s="46" t="s">
        <v>168</v>
      </c>
      <c r="C130" s="32">
        <f>34.75*0.2</f>
        <v>6.95</v>
      </c>
      <c r="D130" s="59"/>
      <c r="E130" s="31"/>
      <c r="F130" s="25"/>
    </row>
    <row r="131" spans="1:13" x14ac:dyDescent="0.2">
      <c r="A131" s="42"/>
      <c r="B131" s="46" t="s">
        <v>138</v>
      </c>
      <c r="C131" s="32"/>
      <c r="D131" s="59"/>
      <c r="E131" s="31"/>
      <c r="F131" s="25"/>
      <c r="M131" s="44"/>
    </row>
    <row r="132" spans="1:13" x14ac:dyDescent="0.2">
      <c r="A132" s="42"/>
      <c r="B132" s="48" t="s">
        <v>167</v>
      </c>
      <c r="C132" s="32">
        <f>31.6*0.2</f>
        <v>6.32</v>
      </c>
      <c r="D132" s="59"/>
      <c r="E132" s="31"/>
      <c r="F132" s="25"/>
    </row>
    <row r="133" spans="1:13" x14ac:dyDescent="0.2">
      <c r="A133" s="42"/>
      <c r="B133" s="46" t="s">
        <v>139</v>
      </c>
      <c r="C133" s="32"/>
      <c r="D133" s="59"/>
      <c r="E133" s="31"/>
      <c r="F133" s="25"/>
      <c r="M133" s="44"/>
    </row>
    <row r="134" spans="1:13" x14ac:dyDescent="0.2">
      <c r="A134" s="42"/>
      <c r="B134" s="48" t="s">
        <v>166</v>
      </c>
      <c r="C134" s="32">
        <f>15.89*0.2</f>
        <v>3.1780000000000004</v>
      </c>
      <c r="D134" s="59"/>
      <c r="E134" s="31"/>
      <c r="F134" s="25"/>
    </row>
    <row r="135" spans="1:13" x14ac:dyDescent="0.2">
      <c r="A135" s="42"/>
      <c r="B135" s="46" t="s">
        <v>140</v>
      </c>
      <c r="C135" s="32"/>
      <c r="D135" s="59"/>
      <c r="E135" s="31"/>
      <c r="F135" s="25"/>
      <c r="M135" s="44"/>
    </row>
    <row r="136" spans="1:13" x14ac:dyDescent="0.2">
      <c r="A136" s="42"/>
      <c r="B136" s="48" t="s">
        <v>165</v>
      </c>
      <c r="C136" s="32">
        <f>27.11*0.2</f>
        <v>5.4220000000000006</v>
      </c>
      <c r="D136" s="59"/>
      <c r="E136" s="31"/>
      <c r="F136" s="25"/>
    </row>
    <row r="137" spans="1:13" x14ac:dyDescent="0.2">
      <c r="A137" s="42"/>
      <c r="B137" s="46" t="s">
        <v>142</v>
      </c>
      <c r="C137" s="32"/>
      <c r="D137" s="59"/>
      <c r="E137" s="31"/>
      <c r="F137" s="25"/>
      <c r="M137" s="44"/>
    </row>
    <row r="138" spans="1:13" x14ac:dyDescent="0.2">
      <c r="A138" s="42"/>
      <c r="B138" s="48" t="s">
        <v>164</v>
      </c>
      <c r="C138" s="32">
        <f>13*0.2</f>
        <v>2.6</v>
      </c>
      <c r="D138" s="59"/>
      <c r="E138" s="31"/>
      <c r="F138" s="25"/>
    </row>
    <row r="139" spans="1:13" x14ac:dyDescent="0.2">
      <c r="A139" s="42"/>
      <c r="B139" s="46" t="s">
        <v>143</v>
      </c>
      <c r="C139" s="32"/>
      <c r="D139" s="59"/>
      <c r="E139" s="31"/>
      <c r="F139" s="25"/>
      <c r="M139" s="44"/>
    </row>
    <row r="140" spans="1:13" x14ac:dyDescent="0.2">
      <c r="A140" s="42"/>
      <c r="B140" s="48" t="s">
        <v>163</v>
      </c>
      <c r="C140" s="32">
        <f>29.66*0.2</f>
        <v>5.9320000000000004</v>
      </c>
      <c r="D140" s="59"/>
      <c r="E140" s="31"/>
      <c r="F140" s="25"/>
    </row>
    <row r="141" spans="1:13" x14ac:dyDescent="0.2">
      <c r="A141" s="42"/>
      <c r="B141" s="47" t="s">
        <v>139</v>
      </c>
      <c r="C141" s="32"/>
      <c r="D141" s="59"/>
      <c r="E141" s="31"/>
      <c r="F141" s="25"/>
      <c r="M141" s="44"/>
    </row>
    <row r="142" spans="1:13" x14ac:dyDescent="0.2">
      <c r="A142" s="42"/>
      <c r="B142" s="47" t="s">
        <v>169</v>
      </c>
      <c r="C142" s="32">
        <f>12.66*0.2</f>
        <v>2.532</v>
      </c>
      <c r="D142" s="59"/>
      <c r="E142" s="31"/>
      <c r="F142" s="25"/>
    </row>
    <row r="143" spans="1:13" x14ac:dyDescent="0.2">
      <c r="A143" s="42"/>
      <c r="B143" s="47" t="s">
        <v>152</v>
      </c>
      <c r="C143" s="32"/>
      <c r="D143" s="59"/>
      <c r="E143" s="31"/>
      <c r="F143" s="25"/>
      <c r="M143" s="44"/>
    </row>
    <row r="144" spans="1:13" x14ac:dyDescent="0.2">
      <c r="A144" s="42"/>
      <c r="B144" s="48" t="s">
        <v>162</v>
      </c>
      <c r="C144" s="32">
        <f>11.53*0.2</f>
        <v>2.306</v>
      </c>
      <c r="D144" s="59"/>
      <c r="E144" s="31"/>
      <c r="F144" s="25"/>
    </row>
    <row r="145" spans="1:13" x14ac:dyDescent="0.2">
      <c r="A145" s="42"/>
      <c r="B145" s="46" t="s">
        <v>153</v>
      </c>
      <c r="C145" s="32"/>
      <c r="D145" s="59"/>
      <c r="E145" s="31"/>
      <c r="F145" s="25"/>
      <c r="M145" s="44"/>
    </row>
    <row r="146" spans="1:13" x14ac:dyDescent="0.2">
      <c r="A146" s="42"/>
      <c r="B146" s="48" t="s">
        <v>161</v>
      </c>
      <c r="C146" s="32">
        <f>9.56*0.2</f>
        <v>1.9120000000000001</v>
      </c>
      <c r="D146" s="59"/>
      <c r="E146" s="31"/>
      <c r="F146" s="25"/>
    </row>
    <row r="147" spans="1:13" x14ac:dyDescent="0.2">
      <c r="A147" s="42"/>
      <c r="B147" s="46" t="s">
        <v>156</v>
      </c>
      <c r="C147" s="32"/>
      <c r="D147" s="59"/>
      <c r="E147" s="31"/>
      <c r="F147" s="25"/>
      <c r="M147" s="45"/>
    </row>
    <row r="148" spans="1:13" x14ac:dyDescent="0.2">
      <c r="A148" s="42"/>
      <c r="B148" s="48" t="s">
        <v>160</v>
      </c>
      <c r="C148" s="32">
        <f>12.65*0.2</f>
        <v>2.5300000000000002</v>
      </c>
      <c r="D148" s="59"/>
      <c r="E148" s="31"/>
      <c r="F148" s="25"/>
    </row>
    <row r="149" spans="1:13" x14ac:dyDescent="0.2">
      <c r="A149" s="42"/>
      <c r="B149" s="46" t="s">
        <v>148</v>
      </c>
      <c r="C149" s="32"/>
      <c r="D149" s="59"/>
      <c r="E149" s="31"/>
      <c r="F149" s="25"/>
      <c r="M149" s="44"/>
    </row>
    <row r="150" spans="1:13" x14ac:dyDescent="0.2">
      <c r="A150" s="42"/>
      <c r="B150" s="48" t="s">
        <v>159</v>
      </c>
      <c r="C150" s="32">
        <f>18.33*0.2</f>
        <v>3.6659999999999999</v>
      </c>
      <c r="D150" s="59"/>
      <c r="E150" s="31"/>
      <c r="F150" s="25"/>
    </row>
    <row r="151" spans="1:13" x14ac:dyDescent="0.2">
      <c r="A151" s="42"/>
      <c r="B151" s="46" t="s">
        <v>147</v>
      </c>
      <c r="C151" s="32"/>
      <c r="D151" s="59"/>
      <c r="E151" s="31"/>
      <c r="F151" s="25"/>
      <c r="M151" s="44"/>
    </row>
    <row r="152" spans="1:13" x14ac:dyDescent="0.2">
      <c r="A152" s="42"/>
      <c r="B152" s="48" t="s">
        <v>158</v>
      </c>
      <c r="C152" s="32">
        <f>22*0.2</f>
        <v>4.4000000000000004</v>
      </c>
      <c r="D152" s="59"/>
      <c r="E152" s="31"/>
      <c r="F152" s="25"/>
    </row>
    <row r="153" spans="1:13" x14ac:dyDescent="0.2">
      <c r="A153" s="42"/>
      <c r="B153" s="39" t="s">
        <v>171</v>
      </c>
      <c r="C153" s="32"/>
      <c r="D153" s="19"/>
      <c r="E153" s="31"/>
      <c r="F153" s="25"/>
      <c r="M153" s="44"/>
    </row>
    <row r="154" spans="1:13" x14ac:dyDescent="0.2">
      <c r="A154" s="42"/>
      <c r="B154" s="61" t="s">
        <v>172</v>
      </c>
      <c r="C154" s="32"/>
      <c r="D154" s="19"/>
      <c r="E154" s="31"/>
      <c r="F154" s="25"/>
    </row>
    <row r="155" spans="1:13" x14ac:dyDescent="0.2">
      <c r="A155" s="42"/>
      <c r="B155" s="61" t="s">
        <v>181</v>
      </c>
      <c r="C155" s="32">
        <f>142*0.2</f>
        <v>28.400000000000002</v>
      </c>
      <c r="D155" s="19"/>
      <c r="E155" s="31"/>
      <c r="F155" s="25"/>
      <c r="M155" s="44"/>
    </row>
    <row r="156" spans="1:13" x14ac:dyDescent="0.2">
      <c r="A156" s="42"/>
      <c r="B156" s="61" t="s">
        <v>173</v>
      </c>
      <c r="C156" s="32"/>
      <c r="D156" s="19"/>
      <c r="E156" s="31"/>
      <c r="F156" s="25"/>
    </row>
    <row r="157" spans="1:13" x14ac:dyDescent="0.2">
      <c r="A157" s="42"/>
      <c r="B157" s="61" t="s">
        <v>181</v>
      </c>
      <c r="C157" s="32">
        <f>142*0.2</f>
        <v>28.400000000000002</v>
      </c>
      <c r="D157" s="19"/>
      <c r="E157" s="31"/>
      <c r="F157" s="25"/>
      <c r="M157" s="44"/>
    </row>
    <row r="158" spans="1:13" x14ac:dyDescent="0.2">
      <c r="A158" s="42"/>
      <c r="B158" s="61" t="s">
        <v>174</v>
      </c>
      <c r="C158" s="32"/>
      <c r="D158" s="19"/>
      <c r="E158" s="31"/>
      <c r="F158" s="25"/>
    </row>
    <row r="159" spans="1:13" x14ac:dyDescent="0.2">
      <c r="A159" s="42"/>
      <c r="B159" s="61" t="s">
        <v>181</v>
      </c>
      <c r="C159" s="32">
        <f>142*0.2</f>
        <v>28.400000000000002</v>
      </c>
      <c r="D159" s="19"/>
      <c r="E159" s="31"/>
      <c r="F159" s="25"/>
      <c r="M159" s="44"/>
    </row>
    <row r="160" spans="1:13" x14ac:dyDescent="0.2">
      <c r="A160" s="42"/>
      <c r="B160" s="61" t="s">
        <v>178</v>
      </c>
      <c r="C160" s="32"/>
      <c r="D160" s="19"/>
      <c r="E160" s="31"/>
      <c r="F160" s="25"/>
    </row>
    <row r="161" spans="1:13" x14ac:dyDescent="0.2">
      <c r="A161" s="42"/>
      <c r="B161" s="61" t="s">
        <v>181</v>
      </c>
      <c r="C161" s="32">
        <f>142*0.2</f>
        <v>28.400000000000002</v>
      </c>
      <c r="D161" s="19"/>
      <c r="E161" s="31"/>
      <c r="F161" s="25"/>
      <c r="M161" s="44"/>
    </row>
    <row r="162" spans="1:13" x14ac:dyDescent="0.2">
      <c r="A162" s="42"/>
      <c r="B162" s="61" t="s">
        <v>179</v>
      </c>
      <c r="C162" s="32"/>
      <c r="D162" s="19"/>
      <c r="E162" s="31"/>
      <c r="F162" s="25"/>
    </row>
    <row r="163" spans="1:13" x14ac:dyDescent="0.2">
      <c r="A163" s="42"/>
      <c r="B163" s="61" t="s">
        <v>181</v>
      </c>
      <c r="C163" s="32">
        <f>142*0.2</f>
        <v>28.400000000000002</v>
      </c>
      <c r="D163" s="19"/>
      <c r="E163" s="31"/>
      <c r="F163" s="25"/>
      <c r="M163" s="44"/>
    </row>
    <row r="164" spans="1:13" x14ac:dyDescent="0.2">
      <c r="A164" s="42"/>
      <c r="B164" s="61" t="s">
        <v>175</v>
      </c>
      <c r="C164" s="32"/>
      <c r="D164" s="19"/>
      <c r="E164" s="31"/>
      <c r="F164" s="25"/>
    </row>
    <row r="165" spans="1:13" x14ac:dyDescent="0.2">
      <c r="A165" s="42"/>
      <c r="B165" s="61" t="s">
        <v>181</v>
      </c>
      <c r="C165" s="32">
        <f>142*0.2</f>
        <v>28.400000000000002</v>
      </c>
      <c r="D165" s="19"/>
      <c r="E165" s="31"/>
      <c r="F165" s="25"/>
      <c r="M165" s="44"/>
    </row>
    <row r="166" spans="1:13" x14ac:dyDescent="0.2">
      <c r="A166" s="42"/>
      <c r="B166" s="61" t="s">
        <v>176</v>
      </c>
      <c r="C166" s="32"/>
      <c r="D166" s="19"/>
      <c r="E166" s="31"/>
      <c r="F166" s="25"/>
    </row>
    <row r="167" spans="1:13" x14ac:dyDescent="0.2">
      <c r="A167" s="42"/>
      <c r="B167" s="61" t="s">
        <v>180</v>
      </c>
      <c r="C167" s="32">
        <f>123*0.2</f>
        <v>24.6</v>
      </c>
      <c r="D167" s="19"/>
      <c r="E167" s="31"/>
      <c r="F167" s="25"/>
      <c r="M167" s="44"/>
    </row>
    <row r="168" spans="1:13" x14ac:dyDescent="0.2">
      <c r="A168" s="42"/>
      <c r="B168" s="61" t="s">
        <v>177</v>
      </c>
      <c r="C168" s="32"/>
      <c r="D168" s="19"/>
      <c r="E168" s="31"/>
      <c r="F168" s="25"/>
    </row>
    <row r="169" spans="1:13" x14ac:dyDescent="0.2">
      <c r="A169" s="42"/>
      <c r="B169" s="61" t="s">
        <v>181</v>
      </c>
      <c r="C169" s="32">
        <f>142*0.2</f>
        <v>28.400000000000002</v>
      </c>
      <c r="D169" s="19"/>
      <c r="E169" s="31"/>
      <c r="F169" s="25"/>
      <c r="M169" s="44"/>
    </row>
    <row r="170" spans="1:13" x14ac:dyDescent="0.2">
      <c r="A170" s="42"/>
      <c r="B170" s="39" t="s">
        <v>187</v>
      </c>
      <c r="C170" s="81"/>
      <c r="D170" s="15"/>
      <c r="E170" s="35"/>
      <c r="F170" s="28"/>
    </row>
    <row r="171" spans="1:13" x14ac:dyDescent="0.2">
      <c r="B171" s="61" t="s">
        <v>172</v>
      </c>
      <c r="C171" s="81"/>
      <c r="D171" s="15"/>
      <c r="E171" s="35"/>
      <c r="F171" s="28"/>
    </row>
    <row r="172" spans="1:13" x14ac:dyDescent="0.2">
      <c r="B172" s="61" t="s">
        <v>188</v>
      </c>
      <c r="C172" s="81">
        <f>20.75*0.2</f>
        <v>4.1500000000000004</v>
      </c>
      <c r="D172" s="15"/>
      <c r="E172" s="35"/>
      <c r="F172" s="28"/>
    </row>
    <row r="173" spans="1:13" x14ac:dyDescent="0.2">
      <c r="B173" s="61" t="s">
        <v>173</v>
      </c>
      <c r="C173" s="81"/>
      <c r="D173" s="15"/>
      <c r="E173" s="35"/>
      <c r="F173" s="28"/>
    </row>
    <row r="174" spans="1:13" x14ac:dyDescent="0.2">
      <c r="B174" s="61" t="s">
        <v>188</v>
      </c>
      <c r="C174" s="81">
        <f>20.75*0.2</f>
        <v>4.1500000000000004</v>
      </c>
      <c r="D174" s="15"/>
      <c r="E174" s="35"/>
      <c r="F174" s="28"/>
    </row>
    <row r="175" spans="1:13" x14ac:dyDescent="0.2">
      <c r="B175" s="61" t="s">
        <v>174</v>
      </c>
      <c r="C175" s="81"/>
      <c r="D175" s="15"/>
      <c r="E175" s="35"/>
      <c r="F175" s="28"/>
    </row>
    <row r="176" spans="1:13" x14ac:dyDescent="0.2">
      <c r="B176" s="61" t="s">
        <v>188</v>
      </c>
      <c r="C176" s="81">
        <f>20.75*0.2</f>
        <v>4.1500000000000004</v>
      </c>
      <c r="D176" s="15"/>
      <c r="E176" s="35"/>
      <c r="F176" s="28"/>
    </row>
    <row r="177" spans="1:6" x14ac:dyDescent="0.2">
      <c r="A177" s="42"/>
      <c r="B177" s="61" t="s">
        <v>178</v>
      </c>
      <c r="C177" s="32"/>
      <c r="D177" s="59"/>
      <c r="E177" s="33"/>
      <c r="F177" s="62"/>
    </row>
    <row r="178" spans="1:6" x14ac:dyDescent="0.2">
      <c r="A178" s="42"/>
      <c r="B178" s="61" t="s">
        <v>188</v>
      </c>
      <c r="C178" s="81">
        <f>20.75*0.2</f>
        <v>4.1500000000000004</v>
      </c>
      <c r="D178" s="59"/>
      <c r="E178" s="33"/>
      <c r="F178" s="62"/>
    </row>
    <row r="179" spans="1:6" x14ac:dyDescent="0.2">
      <c r="A179" s="42"/>
      <c r="B179" s="61" t="s">
        <v>179</v>
      </c>
      <c r="C179" s="32"/>
      <c r="D179" s="59"/>
      <c r="E179" s="33"/>
      <c r="F179" s="62"/>
    </row>
    <row r="180" spans="1:6" x14ac:dyDescent="0.2">
      <c r="B180" s="61" t="s">
        <v>188</v>
      </c>
      <c r="C180" s="81">
        <f>20.75*0.2</f>
        <v>4.1500000000000004</v>
      </c>
      <c r="D180" s="15"/>
      <c r="E180" s="35"/>
      <c r="F180" s="28"/>
    </row>
    <row r="181" spans="1:6" x14ac:dyDescent="0.2">
      <c r="B181" s="61" t="s">
        <v>175</v>
      </c>
      <c r="C181" s="81"/>
      <c r="D181" s="15"/>
      <c r="E181" s="35"/>
      <c r="F181" s="28"/>
    </row>
    <row r="182" spans="1:6" x14ac:dyDescent="0.2">
      <c r="B182" s="61" t="s">
        <v>188</v>
      </c>
      <c r="C182" s="81">
        <f>20.75*0.2</f>
        <v>4.1500000000000004</v>
      </c>
      <c r="D182" s="15"/>
      <c r="E182" s="35"/>
      <c r="F182" s="28"/>
    </row>
    <row r="183" spans="1:6" x14ac:dyDescent="0.2">
      <c r="B183" s="61" t="s">
        <v>176</v>
      </c>
      <c r="C183" s="81"/>
      <c r="D183" s="15"/>
      <c r="E183" s="35"/>
      <c r="F183" s="28"/>
    </row>
    <row r="184" spans="1:6" x14ac:dyDescent="0.2">
      <c r="B184" s="61" t="s">
        <v>189</v>
      </c>
      <c r="C184" s="81">
        <f>17.67*0.2</f>
        <v>3.5340000000000007</v>
      </c>
      <c r="D184" s="15"/>
      <c r="E184" s="35"/>
      <c r="F184" s="28"/>
    </row>
    <row r="185" spans="1:6" x14ac:dyDescent="0.2">
      <c r="B185" s="61" t="s">
        <v>177</v>
      </c>
      <c r="C185" s="81"/>
      <c r="D185" s="15"/>
      <c r="E185" s="35"/>
      <c r="F185" s="28"/>
    </row>
    <row r="186" spans="1:6" x14ac:dyDescent="0.2">
      <c r="A186" s="42"/>
      <c r="B186" s="61" t="s">
        <v>188</v>
      </c>
      <c r="C186" s="81">
        <f>20.75*0.2</f>
        <v>4.1500000000000004</v>
      </c>
      <c r="D186" s="59"/>
      <c r="E186" s="33"/>
      <c r="F186" s="62"/>
    </row>
    <row r="187" spans="1:6" x14ac:dyDescent="0.2">
      <c r="A187" s="42"/>
      <c r="B187" s="39" t="s">
        <v>182</v>
      </c>
      <c r="C187" s="32"/>
      <c r="D187" s="59"/>
      <c r="E187" s="33"/>
      <c r="F187" s="62"/>
    </row>
    <row r="188" spans="1:6" x14ac:dyDescent="0.2">
      <c r="A188" s="42"/>
      <c r="B188" s="61" t="s">
        <v>183</v>
      </c>
      <c r="C188" s="32"/>
      <c r="D188" s="59"/>
      <c r="E188" s="33"/>
      <c r="F188" s="62"/>
    </row>
    <row r="189" spans="1:6" x14ac:dyDescent="0.2">
      <c r="A189" s="42"/>
      <c r="B189" s="61" t="s">
        <v>184</v>
      </c>
      <c r="C189" s="32">
        <v>171.8</v>
      </c>
      <c r="D189" s="59"/>
      <c r="E189" s="33"/>
      <c r="F189" s="62"/>
    </row>
    <row r="190" spans="1:6" x14ac:dyDescent="0.2">
      <c r="A190" s="42"/>
      <c r="B190" s="61" t="s">
        <v>185</v>
      </c>
      <c r="C190" s="32"/>
      <c r="D190" s="59"/>
      <c r="E190" s="33"/>
      <c r="F190" s="62"/>
    </row>
    <row r="191" spans="1:6" x14ac:dyDescent="0.2">
      <c r="A191" s="42"/>
      <c r="B191" s="61" t="s">
        <v>186</v>
      </c>
      <c r="C191" s="32">
        <v>421.84</v>
      </c>
      <c r="D191" s="59"/>
      <c r="E191" s="33"/>
      <c r="F191" s="62"/>
    </row>
    <row r="192" spans="1:6" x14ac:dyDescent="0.2">
      <c r="A192" s="42"/>
      <c r="B192" s="39" t="s">
        <v>253</v>
      </c>
      <c r="C192" s="32"/>
      <c r="D192" s="59"/>
      <c r="E192" s="33"/>
      <c r="F192" s="62"/>
    </row>
    <row r="193" spans="1:6" x14ac:dyDescent="0.2">
      <c r="A193" s="42"/>
      <c r="B193" s="61" t="s">
        <v>254</v>
      </c>
      <c r="C193" s="32">
        <f>2999.82*0.21*0.35</f>
        <v>220.48677000000001</v>
      </c>
      <c r="D193" s="59"/>
      <c r="E193" s="33"/>
      <c r="F193" s="62"/>
    </row>
    <row r="194" spans="1:6" x14ac:dyDescent="0.2">
      <c r="A194" s="42"/>
      <c r="B194" s="95"/>
      <c r="C194" s="96">
        <f>SUM(C126:C193)</f>
        <v>1639.4187699999998</v>
      </c>
      <c r="D194" s="97" t="s">
        <v>90</v>
      </c>
      <c r="E194" s="98">
        <f>C194</f>
        <v>1639.4187699999998</v>
      </c>
      <c r="F194" s="99" t="str">
        <f>D194</f>
        <v>m3</v>
      </c>
    </row>
    <row r="195" spans="1:6" x14ac:dyDescent="0.2">
      <c r="A195" s="42"/>
      <c r="B195" s="20"/>
      <c r="C195" s="40"/>
      <c r="D195" s="19"/>
      <c r="E195" s="31"/>
      <c r="F195" s="25"/>
    </row>
    <row r="196" spans="1:6" x14ac:dyDescent="0.2">
      <c r="A196" s="91">
        <v>223000</v>
      </c>
      <c r="B196" s="5" t="s">
        <v>11</v>
      </c>
      <c r="C196" s="32"/>
      <c r="D196" s="59"/>
      <c r="E196" s="33"/>
      <c r="F196" s="62"/>
    </row>
    <row r="197" spans="1:6" x14ac:dyDescent="0.2">
      <c r="A197" s="17">
        <v>223020</v>
      </c>
      <c r="B197" s="61" t="s">
        <v>54</v>
      </c>
      <c r="C197" s="32"/>
      <c r="D197" s="59"/>
      <c r="E197" s="33"/>
      <c r="F197" s="62"/>
    </row>
    <row r="198" spans="1:6" x14ac:dyDescent="0.2">
      <c r="A198" s="17"/>
      <c r="B198" s="61" t="s">
        <v>260</v>
      </c>
      <c r="C198" s="32">
        <f>8652*0.1</f>
        <v>865.2</v>
      </c>
      <c r="D198" s="59" t="s">
        <v>90</v>
      </c>
      <c r="E198" s="33">
        <f>C198</f>
        <v>865.2</v>
      </c>
      <c r="F198" s="62" t="str">
        <f>D198</f>
        <v>m3</v>
      </c>
    </row>
    <row r="199" spans="1:6" x14ac:dyDescent="0.2">
      <c r="A199" s="17"/>
      <c r="B199" s="61"/>
      <c r="C199" s="32"/>
      <c r="D199" s="59"/>
      <c r="E199" s="33"/>
      <c r="F199" s="62"/>
    </row>
    <row r="200" spans="1:6" ht="25.5" x14ac:dyDescent="0.2">
      <c r="A200" s="17">
        <v>223040</v>
      </c>
      <c r="B200" s="61" t="s">
        <v>51</v>
      </c>
      <c r="C200" s="32"/>
      <c r="D200" s="59"/>
      <c r="E200" s="33"/>
      <c r="F200" s="62"/>
    </row>
    <row r="201" spans="1:6" x14ac:dyDescent="0.2">
      <c r="A201" s="17"/>
      <c r="B201" s="61" t="s">
        <v>98</v>
      </c>
      <c r="C201" s="32">
        <v>8652</v>
      </c>
      <c r="D201" s="59" t="s">
        <v>91</v>
      </c>
      <c r="E201" s="33">
        <f>C201</f>
        <v>8652</v>
      </c>
      <c r="F201" s="62" t="str">
        <f>D201</f>
        <v>m2</v>
      </c>
    </row>
    <row r="202" spans="1:6" x14ac:dyDescent="0.2">
      <c r="A202" s="42"/>
      <c r="B202" s="20"/>
      <c r="C202" s="40"/>
      <c r="D202" s="19"/>
      <c r="E202" s="31"/>
      <c r="F202" s="25"/>
    </row>
    <row r="203" spans="1:6" x14ac:dyDescent="0.2">
      <c r="A203" s="91">
        <v>300000</v>
      </c>
      <c r="B203" s="6" t="s">
        <v>82</v>
      </c>
      <c r="C203" s="33"/>
      <c r="D203" s="62"/>
      <c r="E203" s="33"/>
      <c r="F203" s="62"/>
    </row>
    <row r="204" spans="1:6" ht="25.5" x14ac:dyDescent="0.2">
      <c r="A204" s="91">
        <v>310000</v>
      </c>
      <c r="B204" s="16" t="s">
        <v>20</v>
      </c>
      <c r="C204" s="33"/>
      <c r="D204" s="62"/>
      <c r="E204" s="33"/>
      <c r="F204" s="62"/>
    </row>
    <row r="205" spans="1:6" x14ac:dyDescent="0.2">
      <c r="A205" s="91">
        <v>311000</v>
      </c>
      <c r="B205" s="5" t="s">
        <v>62</v>
      </c>
      <c r="C205" s="32"/>
      <c r="D205" s="59"/>
      <c r="E205" s="33"/>
      <c r="F205" s="62"/>
    </row>
    <row r="206" spans="1:6" x14ac:dyDescent="0.2">
      <c r="A206" s="17">
        <v>311030</v>
      </c>
      <c r="B206" s="61" t="s">
        <v>4</v>
      </c>
      <c r="C206" s="32"/>
      <c r="D206" s="59"/>
      <c r="E206" s="33"/>
      <c r="F206" s="62"/>
    </row>
    <row r="207" spans="1:6" x14ac:dyDescent="0.2">
      <c r="A207" s="17"/>
      <c r="B207" s="61" t="s">
        <v>170</v>
      </c>
      <c r="C207" s="32"/>
      <c r="D207" s="59"/>
      <c r="E207" s="33"/>
      <c r="F207" s="62"/>
    </row>
    <row r="208" spans="1:6" ht="25.5" x14ac:dyDescent="0.2">
      <c r="A208" s="17"/>
      <c r="B208" s="61" t="s">
        <v>190</v>
      </c>
      <c r="C208" s="32">
        <f>2607.8*0.1</f>
        <v>260.78000000000003</v>
      </c>
      <c r="D208" s="59"/>
      <c r="E208" s="33"/>
      <c r="F208" s="62"/>
    </row>
    <row r="209" spans="1:6" x14ac:dyDescent="0.2">
      <c r="A209" s="17"/>
      <c r="B209" s="39" t="s">
        <v>99</v>
      </c>
      <c r="C209" s="32"/>
      <c r="D209" s="59"/>
      <c r="E209" s="33"/>
      <c r="F209" s="62"/>
    </row>
    <row r="210" spans="1:6" x14ac:dyDescent="0.2">
      <c r="A210" s="17"/>
      <c r="B210" s="46" t="s">
        <v>137</v>
      </c>
      <c r="C210" s="32"/>
      <c r="D210" s="59"/>
      <c r="E210" s="33"/>
      <c r="F210" s="62"/>
    </row>
    <row r="211" spans="1:6" x14ac:dyDescent="0.2">
      <c r="A211" s="17"/>
      <c r="B211" s="46" t="s">
        <v>191</v>
      </c>
      <c r="C211" s="32">
        <f>34.75*0.1</f>
        <v>3.4750000000000001</v>
      </c>
      <c r="D211" s="59"/>
      <c r="E211" s="33"/>
      <c r="F211" s="62"/>
    </row>
    <row r="212" spans="1:6" x14ac:dyDescent="0.2">
      <c r="A212" s="17"/>
      <c r="B212" s="46" t="s">
        <v>138</v>
      </c>
      <c r="C212" s="32"/>
      <c r="D212" s="59"/>
      <c r="E212" s="33"/>
      <c r="F212" s="62"/>
    </row>
    <row r="213" spans="1:6" x14ac:dyDescent="0.2">
      <c r="A213" s="17"/>
      <c r="B213" s="53" t="s">
        <v>192</v>
      </c>
      <c r="C213" s="32">
        <f>31.6*0.1</f>
        <v>3.16</v>
      </c>
      <c r="D213" s="59"/>
      <c r="E213" s="33"/>
      <c r="F213" s="62"/>
    </row>
    <row r="214" spans="1:6" x14ac:dyDescent="0.2">
      <c r="A214" s="17"/>
      <c r="B214" s="54" t="s">
        <v>139</v>
      </c>
      <c r="C214" s="32"/>
      <c r="D214" s="59"/>
      <c r="E214" s="33"/>
      <c r="F214" s="62"/>
    </row>
    <row r="215" spans="1:6" x14ac:dyDescent="0.2">
      <c r="A215" s="17"/>
      <c r="B215" s="53" t="s">
        <v>193</v>
      </c>
      <c r="C215" s="32">
        <f>15.89*0.1</f>
        <v>1.5890000000000002</v>
      </c>
      <c r="D215" s="59"/>
      <c r="E215" s="33"/>
      <c r="F215" s="62"/>
    </row>
    <row r="216" spans="1:6" x14ac:dyDescent="0.2">
      <c r="A216" s="17"/>
      <c r="B216" s="54" t="s">
        <v>140</v>
      </c>
      <c r="C216" s="32"/>
      <c r="D216" s="59"/>
      <c r="E216" s="33"/>
      <c r="F216" s="62"/>
    </row>
    <row r="217" spans="1:6" x14ac:dyDescent="0.2">
      <c r="A217" s="17"/>
      <c r="B217" s="53" t="s">
        <v>194</v>
      </c>
      <c r="C217" s="32">
        <f>27.11*0.1</f>
        <v>2.7110000000000003</v>
      </c>
      <c r="D217" s="59"/>
      <c r="E217" s="33"/>
      <c r="F217" s="62"/>
    </row>
    <row r="218" spans="1:6" x14ac:dyDescent="0.2">
      <c r="A218" s="17"/>
      <c r="B218" s="54" t="s">
        <v>142</v>
      </c>
      <c r="C218" s="32"/>
      <c r="D218" s="59"/>
      <c r="E218" s="33"/>
      <c r="F218" s="62"/>
    </row>
    <row r="219" spans="1:6" x14ac:dyDescent="0.2">
      <c r="A219" s="17"/>
      <c r="B219" s="53" t="s">
        <v>195</v>
      </c>
      <c r="C219" s="32">
        <f>13*0.1</f>
        <v>1.3</v>
      </c>
      <c r="D219" s="59"/>
      <c r="E219" s="33"/>
      <c r="F219" s="62"/>
    </row>
    <row r="220" spans="1:6" x14ac:dyDescent="0.2">
      <c r="A220" s="17"/>
      <c r="B220" s="54" t="s">
        <v>143</v>
      </c>
      <c r="C220" s="32"/>
      <c r="D220" s="59"/>
      <c r="E220" s="33"/>
      <c r="F220" s="62"/>
    </row>
    <row r="221" spans="1:6" x14ac:dyDescent="0.2">
      <c r="A221" s="17"/>
      <c r="B221" s="53" t="s">
        <v>196</v>
      </c>
      <c r="C221" s="32">
        <f>29.66*0.1</f>
        <v>2.9660000000000002</v>
      </c>
      <c r="D221" s="59"/>
      <c r="E221" s="33"/>
      <c r="F221" s="62"/>
    </row>
    <row r="222" spans="1:6" x14ac:dyDescent="0.2">
      <c r="A222" s="17"/>
      <c r="B222" s="55" t="s">
        <v>139</v>
      </c>
      <c r="C222" s="32"/>
      <c r="D222" s="59"/>
      <c r="E222" s="33"/>
      <c r="F222" s="62"/>
    </row>
    <row r="223" spans="1:6" x14ac:dyDescent="0.2">
      <c r="A223" s="17"/>
      <c r="B223" s="55" t="s">
        <v>197</v>
      </c>
      <c r="C223" s="32">
        <f>12.66*0.1</f>
        <v>1.266</v>
      </c>
      <c r="D223" s="59"/>
      <c r="E223" s="33"/>
      <c r="F223" s="62"/>
    </row>
    <row r="224" spans="1:6" x14ac:dyDescent="0.2">
      <c r="A224" s="17"/>
      <c r="B224" s="55" t="s">
        <v>152</v>
      </c>
      <c r="C224" s="32"/>
      <c r="D224" s="59"/>
      <c r="E224" s="33"/>
      <c r="F224" s="62"/>
    </row>
    <row r="225" spans="1:6" x14ac:dyDescent="0.2">
      <c r="A225" s="17"/>
      <c r="B225" s="53" t="s">
        <v>198</v>
      </c>
      <c r="C225" s="32">
        <f>11.53*0.1</f>
        <v>1.153</v>
      </c>
      <c r="D225" s="59"/>
      <c r="E225" s="33"/>
      <c r="F225" s="62"/>
    </row>
    <row r="226" spans="1:6" x14ac:dyDescent="0.2">
      <c r="A226" s="17"/>
      <c r="B226" s="46" t="s">
        <v>153</v>
      </c>
      <c r="C226" s="32"/>
      <c r="D226" s="59"/>
      <c r="E226" s="33"/>
      <c r="F226" s="62"/>
    </row>
    <row r="227" spans="1:6" x14ac:dyDescent="0.2">
      <c r="A227" s="17"/>
      <c r="B227" s="48" t="s">
        <v>199</v>
      </c>
      <c r="C227" s="32">
        <f>9.56*0.1</f>
        <v>0.95600000000000007</v>
      </c>
      <c r="D227" s="59"/>
      <c r="E227" s="33"/>
      <c r="F227" s="62"/>
    </row>
    <row r="228" spans="1:6" x14ac:dyDescent="0.2">
      <c r="A228" s="17"/>
      <c r="B228" s="46" t="s">
        <v>156</v>
      </c>
      <c r="C228" s="32"/>
      <c r="D228" s="59"/>
      <c r="E228" s="33"/>
      <c r="F228" s="62"/>
    </row>
    <row r="229" spans="1:6" x14ac:dyDescent="0.2">
      <c r="A229" s="17"/>
      <c r="B229" s="48" t="s">
        <v>200</v>
      </c>
      <c r="C229" s="32">
        <f>12.65*0.1</f>
        <v>1.2650000000000001</v>
      </c>
      <c r="D229" s="59"/>
      <c r="E229" s="33"/>
      <c r="F229" s="62"/>
    </row>
    <row r="230" spans="1:6" x14ac:dyDescent="0.2">
      <c r="A230" s="17"/>
      <c r="B230" s="46" t="s">
        <v>148</v>
      </c>
      <c r="C230" s="32"/>
      <c r="D230" s="59"/>
      <c r="E230" s="33"/>
      <c r="F230" s="62"/>
    </row>
    <row r="231" spans="1:6" x14ac:dyDescent="0.2">
      <c r="A231" s="17"/>
      <c r="B231" s="48" t="s">
        <v>201</v>
      </c>
      <c r="C231" s="32">
        <f>18.33*0.1</f>
        <v>1.833</v>
      </c>
      <c r="D231" s="59"/>
      <c r="E231" s="33"/>
      <c r="F231" s="62"/>
    </row>
    <row r="232" spans="1:6" x14ac:dyDescent="0.2">
      <c r="A232" s="17"/>
      <c r="B232" s="46" t="s">
        <v>147</v>
      </c>
      <c r="C232" s="32"/>
      <c r="D232" s="59"/>
      <c r="E232" s="33"/>
      <c r="F232" s="62"/>
    </row>
    <row r="233" spans="1:6" x14ac:dyDescent="0.2">
      <c r="A233" s="17"/>
      <c r="B233" s="48" t="s">
        <v>202</v>
      </c>
      <c r="C233" s="32">
        <f>22*0.1</f>
        <v>2.2000000000000002</v>
      </c>
      <c r="D233" s="59"/>
      <c r="E233" s="33"/>
      <c r="F233" s="62"/>
    </row>
    <row r="234" spans="1:6" x14ac:dyDescent="0.2">
      <c r="A234" s="17"/>
      <c r="B234" s="39" t="s">
        <v>171</v>
      </c>
      <c r="C234" s="32"/>
      <c r="D234" s="59"/>
      <c r="E234" s="33"/>
      <c r="F234" s="62"/>
    </row>
    <row r="235" spans="1:6" x14ac:dyDescent="0.2">
      <c r="A235" s="17"/>
      <c r="B235" s="61" t="s">
        <v>172</v>
      </c>
      <c r="C235" s="32"/>
      <c r="D235" s="59"/>
      <c r="E235" s="33"/>
      <c r="F235" s="62"/>
    </row>
    <row r="236" spans="1:6" x14ac:dyDescent="0.2">
      <c r="A236" s="17"/>
      <c r="B236" s="61" t="s">
        <v>203</v>
      </c>
      <c r="C236" s="32">
        <f>142*0.1</f>
        <v>14.200000000000001</v>
      </c>
      <c r="D236" s="59"/>
      <c r="E236" s="33"/>
      <c r="F236" s="62"/>
    </row>
    <row r="237" spans="1:6" x14ac:dyDescent="0.2">
      <c r="A237" s="17"/>
      <c r="B237" s="61" t="s">
        <v>173</v>
      </c>
      <c r="C237" s="32"/>
      <c r="D237" s="59"/>
      <c r="E237" s="33"/>
      <c r="F237" s="62"/>
    </row>
    <row r="238" spans="1:6" x14ac:dyDescent="0.2">
      <c r="A238" s="17"/>
      <c r="B238" s="61" t="s">
        <v>203</v>
      </c>
      <c r="C238" s="32">
        <f>142*0.1</f>
        <v>14.200000000000001</v>
      </c>
      <c r="D238" s="59"/>
      <c r="E238" s="33"/>
      <c r="F238" s="62"/>
    </row>
    <row r="239" spans="1:6" x14ac:dyDescent="0.2">
      <c r="A239" s="17"/>
      <c r="B239" s="61" t="s">
        <v>174</v>
      </c>
      <c r="C239" s="32"/>
      <c r="D239" s="59"/>
      <c r="E239" s="33"/>
      <c r="F239" s="62"/>
    </row>
    <row r="240" spans="1:6" x14ac:dyDescent="0.2">
      <c r="A240" s="17"/>
      <c r="B240" s="61" t="s">
        <v>203</v>
      </c>
      <c r="C240" s="32">
        <f>142*0.1</f>
        <v>14.200000000000001</v>
      </c>
      <c r="D240" s="59"/>
      <c r="E240" s="33"/>
      <c r="F240" s="62"/>
    </row>
    <row r="241" spans="1:6" x14ac:dyDescent="0.2">
      <c r="A241" s="17"/>
      <c r="B241" s="61" t="s">
        <v>178</v>
      </c>
      <c r="C241" s="32"/>
      <c r="D241" s="59"/>
      <c r="E241" s="33"/>
      <c r="F241" s="62"/>
    </row>
    <row r="242" spans="1:6" x14ac:dyDescent="0.2">
      <c r="A242" s="17"/>
      <c r="B242" s="61" t="s">
        <v>203</v>
      </c>
      <c r="C242" s="32">
        <f>142*0.1</f>
        <v>14.200000000000001</v>
      </c>
      <c r="D242" s="59"/>
      <c r="E242" s="33"/>
      <c r="F242" s="62"/>
    </row>
    <row r="243" spans="1:6" x14ac:dyDescent="0.2">
      <c r="A243" s="17"/>
      <c r="B243" s="61" t="s">
        <v>179</v>
      </c>
      <c r="C243" s="32"/>
      <c r="D243" s="59"/>
      <c r="E243" s="33"/>
      <c r="F243" s="62"/>
    </row>
    <row r="244" spans="1:6" x14ac:dyDescent="0.2">
      <c r="A244" s="17"/>
      <c r="B244" s="61" t="s">
        <v>203</v>
      </c>
      <c r="C244" s="32">
        <f>142*0.1</f>
        <v>14.200000000000001</v>
      </c>
      <c r="D244" s="59"/>
      <c r="E244" s="33"/>
      <c r="F244" s="62"/>
    </row>
    <row r="245" spans="1:6" x14ac:dyDescent="0.2">
      <c r="A245" s="17"/>
      <c r="B245" s="61" t="s">
        <v>175</v>
      </c>
      <c r="C245" s="32"/>
      <c r="D245" s="59"/>
      <c r="E245" s="33"/>
      <c r="F245" s="62"/>
    </row>
    <row r="246" spans="1:6" x14ac:dyDescent="0.2">
      <c r="A246" s="17"/>
      <c r="B246" s="61" t="s">
        <v>203</v>
      </c>
      <c r="C246" s="32">
        <f>142*0.1</f>
        <v>14.200000000000001</v>
      </c>
      <c r="D246" s="59"/>
      <c r="E246" s="33"/>
      <c r="F246" s="62"/>
    </row>
    <row r="247" spans="1:6" x14ac:dyDescent="0.2">
      <c r="A247" s="17"/>
      <c r="B247" s="61" t="s">
        <v>176</v>
      </c>
      <c r="C247" s="32"/>
      <c r="D247" s="59"/>
      <c r="E247" s="33"/>
      <c r="F247" s="62"/>
    </row>
    <row r="248" spans="1:6" x14ac:dyDescent="0.2">
      <c r="A248" s="17"/>
      <c r="B248" s="61" t="s">
        <v>204</v>
      </c>
      <c r="C248" s="32">
        <f>123*0.1</f>
        <v>12.3</v>
      </c>
      <c r="D248" s="59"/>
      <c r="E248" s="33"/>
      <c r="F248" s="62"/>
    </row>
    <row r="249" spans="1:6" x14ac:dyDescent="0.2">
      <c r="A249" s="17"/>
      <c r="B249" s="61" t="s">
        <v>177</v>
      </c>
      <c r="C249" s="32"/>
      <c r="D249" s="59"/>
      <c r="E249" s="33"/>
      <c r="F249" s="62"/>
    </row>
    <row r="250" spans="1:6" x14ac:dyDescent="0.2">
      <c r="A250" s="17"/>
      <c r="B250" s="61" t="s">
        <v>203</v>
      </c>
      <c r="C250" s="32">
        <f>142*0.1</f>
        <v>14.200000000000001</v>
      </c>
      <c r="D250" s="59"/>
      <c r="E250" s="33"/>
      <c r="F250" s="62"/>
    </row>
    <row r="251" spans="1:6" x14ac:dyDescent="0.2">
      <c r="A251" s="17"/>
      <c r="B251" s="39" t="s">
        <v>187</v>
      </c>
      <c r="C251" s="32"/>
      <c r="D251" s="59"/>
      <c r="E251" s="33"/>
      <c r="F251" s="62"/>
    </row>
    <row r="252" spans="1:6" x14ac:dyDescent="0.2">
      <c r="A252" s="17"/>
      <c r="B252" s="61" t="s">
        <v>172</v>
      </c>
      <c r="C252" s="32"/>
      <c r="D252" s="59"/>
      <c r="E252" s="33"/>
      <c r="F252" s="62"/>
    </row>
    <row r="253" spans="1:6" x14ac:dyDescent="0.2">
      <c r="A253" s="17"/>
      <c r="B253" s="61" t="s">
        <v>205</v>
      </c>
      <c r="C253" s="32">
        <f>20.75*0.1</f>
        <v>2.0750000000000002</v>
      </c>
      <c r="D253" s="59"/>
      <c r="E253" s="33"/>
      <c r="F253" s="62"/>
    </row>
    <row r="254" spans="1:6" x14ac:dyDescent="0.2">
      <c r="A254" s="17"/>
      <c r="B254" s="61" t="s">
        <v>173</v>
      </c>
      <c r="C254" s="32"/>
      <c r="D254" s="59"/>
      <c r="E254" s="33"/>
      <c r="F254" s="62"/>
    </row>
    <row r="255" spans="1:6" x14ac:dyDescent="0.2">
      <c r="A255" s="17"/>
      <c r="B255" s="61" t="s">
        <v>205</v>
      </c>
      <c r="C255" s="32">
        <f>20.75*0.1</f>
        <v>2.0750000000000002</v>
      </c>
      <c r="D255" s="59"/>
      <c r="E255" s="33"/>
      <c r="F255" s="62"/>
    </row>
    <row r="256" spans="1:6" x14ac:dyDescent="0.2">
      <c r="A256" s="17"/>
      <c r="B256" s="61" t="s">
        <v>174</v>
      </c>
      <c r="C256" s="32"/>
      <c r="D256" s="59"/>
      <c r="E256" s="33"/>
      <c r="F256" s="62"/>
    </row>
    <row r="257" spans="1:6" x14ac:dyDescent="0.2">
      <c r="A257" s="17"/>
      <c r="B257" s="61" t="s">
        <v>205</v>
      </c>
      <c r="C257" s="32">
        <f>20.75*0.1</f>
        <v>2.0750000000000002</v>
      </c>
      <c r="D257" s="59"/>
      <c r="E257" s="33"/>
      <c r="F257" s="62"/>
    </row>
    <row r="258" spans="1:6" x14ac:dyDescent="0.2">
      <c r="A258" s="17"/>
      <c r="B258" s="61" t="s">
        <v>178</v>
      </c>
      <c r="C258" s="32"/>
      <c r="D258" s="59"/>
      <c r="E258" s="33"/>
      <c r="F258" s="62"/>
    </row>
    <row r="259" spans="1:6" x14ac:dyDescent="0.2">
      <c r="A259" s="17"/>
      <c r="B259" s="61" t="s">
        <v>205</v>
      </c>
      <c r="C259" s="32">
        <f>20.75*0.1</f>
        <v>2.0750000000000002</v>
      </c>
      <c r="D259" s="59"/>
      <c r="E259" s="33"/>
      <c r="F259" s="62"/>
    </row>
    <row r="260" spans="1:6" x14ac:dyDescent="0.2">
      <c r="A260" s="17"/>
      <c r="B260" s="61" t="s">
        <v>179</v>
      </c>
      <c r="C260" s="32"/>
      <c r="D260" s="59"/>
      <c r="E260" s="33"/>
      <c r="F260" s="62"/>
    </row>
    <row r="261" spans="1:6" x14ac:dyDescent="0.2">
      <c r="A261" s="17"/>
      <c r="B261" s="61" t="s">
        <v>205</v>
      </c>
      <c r="C261" s="32">
        <f>20.75*0.1</f>
        <v>2.0750000000000002</v>
      </c>
      <c r="D261" s="59"/>
      <c r="E261" s="33"/>
      <c r="F261" s="62"/>
    </row>
    <row r="262" spans="1:6" x14ac:dyDescent="0.2">
      <c r="A262" s="17"/>
      <c r="B262" s="61" t="s">
        <v>175</v>
      </c>
      <c r="C262" s="32"/>
      <c r="D262" s="59"/>
      <c r="E262" s="33"/>
      <c r="F262" s="62"/>
    </row>
    <row r="263" spans="1:6" x14ac:dyDescent="0.2">
      <c r="A263" s="17"/>
      <c r="B263" s="61" t="s">
        <v>205</v>
      </c>
      <c r="C263" s="32">
        <f>20.75*0.1</f>
        <v>2.0750000000000002</v>
      </c>
      <c r="D263" s="59"/>
      <c r="E263" s="33"/>
      <c r="F263" s="62"/>
    </row>
    <row r="264" spans="1:6" x14ac:dyDescent="0.2">
      <c r="A264" s="17"/>
      <c r="B264" s="61" t="s">
        <v>176</v>
      </c>
      <c r="C264" s="32"/>
      <c r="D264" s="59"/>
      <c r="E264" s="33"/>
      <c r="F264" s="62"/>
    </row>
    <row r="265" spans="1:6" x14ac:dyDescent="0.2">
      <c r="A265" s="17"/>
      <c r="B265" s="61" t="s">
        <v>206</v>
      </c>
      <c r="C265" s="32">
        <f>17.67*0.1</f>
        <v>1.7670000000000003</v>
      </c>
      <c r="D265" s="59"/>
      <c r="E265" s="33"/>
      <c r="F265" s="62"/>
    </row>
    <row r="266" spans="1:6" x14ac:dyDescent="0.2">
      <c r="A266" s="17"/>
      <c r="B266" s="61" t="s">
        <v>177</v>
      </c>
      <c r="C266" s="32"/>
      <c r="D266" s="59"/>
      <c r="E266" s="33"/>
      <c r="F266" s="62"/>
    </row>
    <row r="267" spans="1:6" x14ac:dyDescent="0.2">
      <c r="A267" s="17"/>
      <c r="B267" s="61" t="s">
        <v>205</v>
      </c>
      <c r="C267" s="32">
        <f>20.75*0.1</f>
        <v>2.0750000000000002</v>
      </c>
      <c r="D267" s="59"/>
      <c r="E267" s="33"/>
      <c r="F267" s="62"/>
    </row>
    <row r="268" spans="1:6" x14ac:dyDescent="0.2">
      <c r="A268" s="17"/>
      <c r="B268" s="39" t="s">
        <v>182</v>
      </c>
      <c r="C268" s="84"/>
      <c r="D268" s="15"/>
      <c r="E268" s="15"/>
      <c r="F268" s="15"/>
    </row>
    <row r="269" spans="1:6" x14ac:dyDescent="0.2">
      <c r="A269" s="17"/>
      <c r="B269" s="61" t="s">
        <v>207</v>
      </c>
      <c r="C269" s="32"/>
      <c r="D269" s="59"/>
      <c r="E269" s="33"/>
      <c r="F269" s="62"/>
    </row>
    <row r="270" spans="1:6" x14ac:dyDescent="0.2">
      <c r="A270" s="17"/>
      <c r="B270" s="61" t="s">
        <v>208</v>
      </c>
      <c r="C270" s="32">
        <f>423*0.1</f>
        <v>42.300000000000004</v>
      </c>
      <c r="D270" s="59"/>
      <c r="E270" s="33"/>
      <c r="F270" s="62"/>
    </row>
    <row r="271" spans="1:6" x14ac:dyDescent="0.2">
      <c r="A271" s="17"/>
      <c r="B271" s="39" t="s">
        <v>226</v>
      </c>
      <c r="C271" s="32"/>
      <c r="D271" s="59"/>
      <c r="E271" s="33"/>
      <c r="F271" s="62"/>
    </row>
    <row r="272" spans="1:6" x14ac:dyDescent="0.2">
      <c r="A272" s="17"/>
      <c r="B272" s="61" t="s">
        <v>227</v>
      </c>
      <c r="C272" s="32">
        <f>170.64*0.1</f>
        <v>17.064</v>
      </c>
      <c r="D272" s="59"/>
      <c r="E272" s="33"/>
      <c r="F272" s="62"/>
    </row>
    <row r="273" spans="1:6" x14ac:dyDescent="0.2">
      <c r="A273" s="17"/>
      <c r="B273" s="101"/>
      <c r="C273" s="96">
        <f>SUM(C208:C272)</f>
        <v>472.01000000000005</v>
      </c>
      <c r="D273" s="97" t="s">
        <v>90</v>
      </c>
      <c r="E273" s="98">
        <f>C273</f>
        <v>472.01000000000005</v>
      </c>
      <c r="F273" s="99" t="str">
        <f>D273</f>
        <v>m3</v>
      </c>
    </row>
    <row r="274" spans="1:6" x14ac:dyDescent="0.2">
      <c r="A274" s="42"/>
      <c r="B274" s="20"/>
      <c r="C274" s="40"/>
      <c r="D274" s="19"/>
      <c r="E274" s="31"/>
      <c r="F274" s="25"/>
    </row>
    <row r="275" spans="1:6" x14ac:dyDescent="0.2">
      <c r="A275" s="17">
        <v>311051</v>
      </c>
      <c r="B275" s="61" t="s">
        <v>87</v>
      </c>
      <c r="C275" s="40"/>
      <c r="D275" s="19"/>
      <c r="E275" s="31"/>
      <c r="F275" s="25"/>
    </row>
    <row r="276" spans="1:6" x14ac:dyDescent="0.2">
      <c r="A276" s="42"/>
      <c r="B276" s="61" t="s">
        <v>170</v>
      </c>
      <c r="C276" s="32"/>
      <c r="D276" s="59"/>
      <c r="E276" s="33"/>
      <c r="F276" s="62"/>
    </row>
    <row r="277" spans="1:6" ht="25.5" x14ac:dyDescent="0.2">
      <c r="A277" s="42"/>
      <c r="B277" s="61" t="s">
        <v>209</v>
      </c>
      <c r="C277" s="32">
        <f>2607.8*0.15</f>
        <v>391.17</v>
      </c>
      <c r="D277" s="59"/>
      <c r="E277" s="33"/>
      <c r="F277" s="62"/>
    </row>
    <row r="278" spans="1:6" x14ac:dyDescent="0.2">
      <c r="A278" s="42"/>
      <c r="B278" s="39" t="s">
        <v>99</v>
      </c>
      <c r="C278" s="32"/>
      <c r="D278" s="59"/>
      <c r="E278" s="33"/>
      <c r="F278" s="62"/>
    </row>
    <row r="279" spans="1:6" x14ac:dyDescent="0.2">
      <c r="A279" s="42"/>
      <c r="B279" s="54" t="s">
        <v>137</v>
      </c>
      <c r="C279" s="32"/>
      <c r="D279" s="59"/>
      <c r="E279" s="33"/>
      <c r="F279" s="62"/>
    </row>
    <row r="280" spans="1:6" x14ac:dyDescent="0.2">
      <c r="A280" s="42"/>
      <c r="B280" s="54" t="s">
        <v>210</v>
      </c>
      <c r="C280" s="32">
        <f>34.75*0.15</f>
        <v>5.2124999999999995</v>
      </c>
      <c r="D280" s="59"/>
      <c r="E280" s="33"/>
      <c r="F280" s="62"/>
    </row>
    <row r="281" spans="1:6" x14ac:dyDescent="0.2">
      <c r="A281" s="42"/>
      <c r="B281" s="54" t="s">
        <v>138</v>
      </c>
      <c r="C281" s="32"/>
      <c r="D281" s="59"/>
      <c r="E281" s="33"/>
      <c r="F281" s="62"/>
    </row>
    <row r="282" spans="1:6" x14ac:dyDescent="0.2">
      <c r="A282" s="42"/>
      <c r="B282" s="53" t="s">
        <v>211</v>
      </c>
      <c r="C282" s="32">
        <f>31.6*0.15</f>
        <v>4.74</v>
      </c>
      <c r="D282" s="59"/>
      <c r="E282" s="33"/>
      <c r="F282" s="62"/>
    </row>
    <row r="283" spans="1:6" x14ac:dyDescent="0.2">
      <c r="A283" s="42"/>
      <c r="B283" s="54" t="s">
        <v>139</v>
      </c>
      <c r="C283" s="32"/>
      <c r="D283" s="59"/>
      <c r="E283" s="33"/>
      <c r="F283" s="62"/>
    </row>
    <row r="284" spans="1:6" x14ac:dyDescent="0.2">
      <c r="A284" s="42"/>
      <c r="B284" s="53" t="s">
        <v>212</v>
      </c>
      <c r="C284" s="32">
        <f>15.89*0.15</f>
        <v>2.3835000000000002</v>
      </c>
      <c r="D284" s="59"/>
      <c r="E284" s="33"/>
      <c r="F284" s="62"/>
    </row>
    <row r="285" spans="1:6" x14ac:dyDescent="0.2">
      <c r="A285" s="42"/>
      <c r="B285" s="54" t="s">
        <v>140</v>
      </c>
      <c r="C285" s="32"/>
      <c r="D285" s="59"/>
      <c r="E285" s="33"/>
      <c r="F285" s="62"/>
    </row>
    <row r="286" spans="1:6" x14ac:dyDescent="0.2">
      <c r="A286" s="42"/>
      <c r="B286" s="53" t="s">
        <v>213</v>
      </c>
      <c r="C286" s="32">
        <f>27.11*0.15</f>
        <v>4.0664999999999996</v>
      </c>
      <c r="D286" s="59"/>
      <c r="E286" s="33"/>
      <c r="F286" s="62"/>
    </row>
    <row r="287" spans="1:6" x14ac:dyDescent="0.2">
      <c r="A287" s="42"/>
      <c r="B287" s="54" t="s">
        <v>142</v>
      </c>
      <c r="C287" s="32"/>
      <c r="D287" s="59"/>
      <c r="E287" s="33"/>
      <c r="F287" s="62"/>
    </row>
    <row r="288" spans="1:6" x14ac:dyDescent="0.2">
      <c r="A288" s="42"/>
      <c r="B288" s="48" t="s">
        <v>214</v>
      </c>
      <c r="C288" s="32">
        <f>13*0.15</f>
        <v>1.95</v>
      </c>
      <c r="D288" s="59"/>
      <c r="E288" s="33"/>
      <c r="F288" s="62"/>
    </row>
    <row r="289" spans="1:6" x14ac:dyDescent="0.2">
      <c r="A289" s="42"/>
      <c r="B289" s="46" t="s">
        <v>143</v>
      </c>
      <c r="C289" s="32"/>
      <c r="D289" s="59"/>
      <c r="E289" s="33"/>
      <c r="F289" s="62"/>
    </row>
    <row r="290" spans="1:6" x14ac:dyDescent="0.2">
      <c r="A290" s="42"/>
      <c r="B290" s="48" t="s">
        <v>215</v>
      </c>
      <c r="C290" s="32">
        <f>29.66*0.15</f>
        <v>4.4489999999999998</v>
      </c>
      <c r="D290" s="59"/>
      <c r="E290" s="33"/>
      <c r="F290" s="62"/>
    </row>
    <row r="291" spans="1:6" x14ac:dyDescent="0.2">
      <c r="A291" s="42"/>
      <c r="B291" s="47" t="s">
        <v>139</v>
      </c>
      <c r="C291" s="32"/>
      <c r="D291" s="59"/>
      <c r="E291" s="33"/>
      <c r="F291" s="62"/>
    </row>
    <row r="292" spans="1:6" x14ac:dyDescent="0.2">
      <c r="A292" s="42"/>
      <c r="B292" s="47" t="s">
        <v>216</v>
      </c>
      <c r="C292" s="32">
        <f>12.66*0.15</f>
        <v>1.899</v>
      </c>
      <c r="D292" s="59"/>
      <c r="E292" s="33"/>
      <c r="F292" s="62"/>
    </row>
    <row r="293" spans="1:6" x14ac:dyDescent="0.2">
      <c r="A293" s="42"/>
      <c r="B293" s="47" t="s">
        <v>152</v>
      </c>
      <c r="C293" s="32"/>
      <c r="D293" s="59"/>
      <c r="E293" s="33"/>
      <c r="F293" s="62"/>
    </row>
    <row r="294" spans="1:6" x14ac:dyDescent="0.2">
      <c r="A294" s="42"/>
      <c r="B294" s="48" t="s">
        <v>217</v>
      </c>
      <c r="C294" s="32">
        <f>11.53*0.15</f>
        <v>1.7294999999999998</v>
      </c>
      <c r="D294" s="59"/>
      <c r="E294" s="33"/>
      <c r="F294" s="62"/>
    </row>
    <row r="295" spans="1:6" x14ac:dyDescent="0.2">
      <c r="A295" s="42"/>
      <c r="B295" s="46" t="s">
        <v>153</v>
      </c>
      <c r="C295" s="32"/>
      <c r="D295" s="59"/>
      <c r="E295" s="33"/>
      <c r="F295" s="62"/>
    </row>
    <row r="296" spans="1:6" x14ac:dyDescent="0.2">
      <c r="A296" s="42"/>
      <c r="B296" s="48" t="s">
        <v>218</v>
      </c>
      <c r="C296" s="32">
        <f>9.56*0.15</f>
        <v>1.4339999999999999</v>
      </c>
      <c r="D296" s="59"/>
      <c r="E296" s="33"/>
      <c r="F296" s="62"/>
    </row>
    <row r="297" spans="1:6" x14ac:dyDescent="0.2">
      <c r="A297" s="42"/>
      <c r="B297" s="46" t="s">
        <v>156</v>
      </c>
      <c r="C297" s="32"/>
      <c r="D297" s="59"/>
      <c r="E297" s="33"/>
      <c r="F297" s="62"/>
    </row>
    <row r="298" spans="1:6" x14ac:dyDescent="0.2">
      <c r="A298" s="42"/>
      <c r="B298" s="48" t="s">
        <v>219</v>
      </c>
      <c r="C298" s="32">
        <f>12.65*0.15</f>
        <v>1.8975</v>
      </c>
      <c r="D298" s="59"/>
      <c r="E298" s="33"/>
      <c r="F298" s="62"/>
    </row>
    <row r="299" spans="1:6" x14ac:dyDescent="0.2">
      <c r="A299" s="42"/>
      <c r="B299" s="46" t="s">
        <v>148</v>
      </c>
      <c r="C299" s="32"/>
      <c r="D299" s="59"/>
      <c r="E299" s="33"/>
      <c r="F299" s="62"/>
    </row>
    <row r="300" spans="1:6" x14ac:dyDescent="0.2">
      <c r="A300" s="42"/>
      <c r="B300" s="48" t="s">
        <v>220</v>
      </c>
      <c r="C300" s="32">
        <f>18.33*0.15</f>
        <v>2.7494999999999998</v>
      </c>
      <c r="D300" s="59"/>
      <c r="E300" s="33"/>
      <c r="F300" s="62"/>
    </row>
    <row r="301" spans="1:6" x14ac:dyDescent="0.2">
      <c r="B301" s="46" t="s">
        <v>147</v>
      </c>
      <c r="C301" s="32"/>
      <c r="D301" s="59"/>
      <c r="E301" s="33"/>
      <c r="F301" s="62"/>
    </row>
    <row r="302" spans="1:6" x14ac:dyDescent="0.2">
      <c r="B302" s="48" t="s">
        <v>221</v>
      </c>
      <c r="C302" s="32">
        <f>22*0.15</f>
        <v>3.3</v>
      </c>
      <c r="D302" s="59"/>
      <c r="E302" s="33"/>
      <c r="F302" s="62"/>
    </row>
    <row r="303" spans="1:6" x14ac:dyDescent="0.2">
      <c r="B303" s="39" t="s">
        <v>171</v>
      </c>
      <c r="C303" s="32"/>
      <c r="D303" s="59"/>
      <c r="E303" s="33"/>
      <c r="F303" s="62"/>
    </row>
    <row r="304" spans="1:6" x14ac:dyDescent="0.2">
      <c r="B304" s="61" t="s">
        <v>172</v>
      </c>
      <c r="C304" s="32"/>
      <c r="D304" s="59"/>
      <c r="E304" s="33"/>
      <c r="F304" s="62"/>
    </row>
    <row r="305" spans="1:6" x14ac:dyDescent="0.2">
      <c r="A305" s="42"/>
      <c r="B305" s="61" t="s">
        <v>222</v>
      </c>
      <c r="C305" s="32">
        <f>142*0.15</f>
        <v>21.3</v>
      </c>
      <c r="D305" s="59"/>
      <c r="E305" s="33"/>
      <c r="F305" s="62"/>
    </row>
    <row r="306" spans="1:6" x14ac:dyDescent="0.2">
      <c r="A306" s="42"/>
      <c r="B306" s="61" t="s">
        <v>173</v>
      </c>
      <c r="C306" s="32"/>
      <c r="D306" s="59"/>
      <c r="E306" s="33"/>
      <c r="F306" s="62"/>
    </row>
    <row r="307" spans="1:6" x14ac:dyDescent="0.2">
      <c r="A307" s="42"/>
      <c r="B307" s="61" t="s">
        <v>222</v>
      </c>
      <c r="C307" s="32">
        <f>142*0.15</f>
        <v>21.3</v>
      </c>
      <c r="D307" s="59"/>
      <c r="E307" s="33"/>
      <c r="F307" s="62"/>
    </row>
    <row r="308" spans="1:6" x14ac:dyDescent="0.2">
      <c r="A308" s="42"/>
      <c r="B308" s="61" t="s">
        <v>174</v>
      </c>
      <c r="C308" s="32"/>
      <c r="D308" s="59"/>
      <c r="E308" s="33"/>
      <c r="F308" s="62"/>
    </row>
    <row r="309" spans="1:6" x14ac:dyDescent="0.2">
      <c r="A309" s="42"/>
      <c r="B309" s="61" t="s">
        <v>222</v>
      </c>
      <c r="C309" s="32">
        <f>142*0.15</f>
        <v>21.3</v>
      </c>
      <c r="D309" s="59"/>
      <c r="E309" s="33"/>
      <c r="F309" s="62"/>
    </row>
    <row r="310" spans="1:6" x14ac:dyDescent="0.2">
      <c r="A310" s="42"/>
      <c r="B310" s="61" t="s">
        <v>178</v>
      </c>
      <c r="C310" s="32"/>
      <c r="D310" s="59"/>
      <c r="E310" s="33"/>
      <c r="F310" s="62"/>
    </row>
    <row r="311" spans="1:6" x14ac:dyDescent="0.2">
      <c r="A311" s="42"/>
      <c r="B311" s="61" t="s">
        <v>222</v>
      </c>
      <c r="C311" s="32">
        <f>142*0.15</f>
        <v>21.3</v>
      </c>
      <c r="D311" s="59"/>
      <c r="E311" s="33"/>
      <c r="F311" s="62"/>
    </row>
    <row r="312" spans="1:6" x14ac:dyDescent="0.2">
      <c r="A312" s="42"/>
      <c r="B312" s="61" t="s">
        <v>179</v>
      </c>
      <c r="C312" s="32"/>
      <c r="D312" s="59"/>
      <c r="E312" s="33"/>
      <c r="F312" s="62"/>
    </row>
    <row r="313" spans="1:6" x14ac:dyDescent="0.2">
      <c r="A313" s="42"/>
      <c r="B313" s="61" t="s">
        <v>222</v>
      </c>
      <c r="C313" s="32">
        <f>142*0.15</f>
        <v>21.3</v>
      </c>
      <c r="D313" s="59"/>
      <c r="E313" s="33"/>
      <c r="F313" s="62"/>
    </row>
    <row r="314" spans="1:6" x14ac:dyDescent="0.2">
      <c r="A314" s="42"/>
      <c r="B314" s="61" t="s">
        <v>175</v>
      </c>
      <c r="C314" s="32"/>
      <c r="D314" s="59"/>
      <c r="E314" s="33"/>
      <c r="F314" s="62"/>
    </row>
    <row r="315" spans="1:6" x14ac:dyDescent="0.2">
      <c r="A315" s="42"/>
      <c r="B315" s="61" t="s">
        <v>222</v>
      </c>
      <c r="C315" s="32">
        <f>142*0.15</f>
        <v>21.3</v>
      </c>
      <c r="D315" s="59"/>
      <c r="E315" s="33"/>
      <c r="F315" s="62"/>
    </row>
    <row r="316" spans="1:6" x14ac:dyDescent="0.2">
      <c r="A316" s="42"/>
      <c r="B316" s="61" t="s">
        <v>176</v>
      </c>
      <c r="C316" s="32"/>
      <c r="D316" s="59"/>
      <c r="E316" s="33"/>
      <c r="F316" s="62"/>
    </row>
    <row r="317" spans="1:6" x14ac:dyDescent="0.2">
      <c r="A317" s="42"/>
      <c r="B317" s="61" t="s">
        <v>223</v>
      </c>
      <c r="C317" s="32">
        <f>123*0.15</f>
        <v>18.45</v>
      </c>
      <c r="D317" s="59"/>
      <c r="E317" s="33"/>
      <c r="F317" s="62"/>
    </row>
    <row r="318" spans="1:6" x14ac:dyDescent="0.2">
      <c r="A318" s="42"/>
      <c r="B318" s="61" t="s">
        <v>177</v>
      </c>
      <c r="C318" s="32"/>
      <c r="D318" s="59"/>
      <c r="E318" s="33"/>
      <c r="F318" s="62"/>
    </row>
    <row r="319" spans="1:6" x14ac:dyDescent="0.2">
      <c r="A319" s="42"/>
      <c r="B319" s="61" t="s">
        <v>222</v>
      </c>
      <c r="C319" s="32">
        <f>142*0.15</f>
        <v>21.3</v>
      </c>
      <c r="D319" s="59"/>
      <c r="E319" s="33"/>
      <c r="F319" s="62"/>
    </row>
    <row r="320" spans="1:6" x14ac:dyDescent="0.2">
      <c r="A320" s="42"/>
      <c r="B320" s="39" t="s">
        <v>187</v>
      </c>
      <c r="C320" s="32"/>
      <c r="D320" s="59"/>
      <c r="E320" s="33"/>
      <c r="F320" s="62"/>
    </row>
    <row r="321" spans="1:6" x14ac:dyDescent="0.2">
      <c r="A321" s="42"/>
      <c r="B321" s="61" t="s">
        <v>172</v>
      </c>
      <c r="C321" s="32"/>
      <c r="D321" s="59"/>
      <c r="E321" s="33"/>
      <c r="F321" s="62"/>
    </row>
    <row r="322" spans="1:6" x14ac:dyDescent="0.2">
      <c r="A322" s="42"/>
      <c r="B322" s="61" t="s">
        <v>224</v>
      </c>
      <c r="C322" s="32">
        <f>20.75*0.15</f>
        <v>3.1124999999999998</v>
      </c>
      <c r="D322" s="59"/>
      <c r="E322" s="33"/>
      <c r="F322" s="62"/>
    </row>
    <row r="323" spans="1:6" x14ac:dyDescent="0.2">
      <c r="A323" s="42"/>
      <c r="B323" s="61" t="s">
        <v>173</v>
      </c>
      <c r="C323" s="32"/>
      <c r="D323" s="59"/>
      <c r="E323" s="33"/>
      <c r="F323" s="62"/>
    </row>
    <row r="324" spans="1:6" x14ac:dyDescent="0.2">
      <c r="A324" s="42"/>
      <c r="B324" s="61" t="s">
        <v>224</v>
      </c>
      <c r="C324" s="32">
        <f>20.75*0.15</f>
        <v>3.1124999999999998</v>
      </c>
      <c r="D324" s="59"/>
      <c r="E324" s="33"/>
      <c r="F324" s="62"/>
    </row>
    <row r="325" spans="1:6" x14ac:dyDescent="0.2">
      <c r="A325" s="42"/>
      <c r="B325" s="61" t="s">
        <v>174</v>
      </c>
      <c r="C325" s="32"/>
      <c r="D325" s="59"/>
      <c r="E325" s="33"/>
      <c r="F325" s="62"/>
    </row>
    <row r="326" spans="1:6" x14ac:dyDescent="0.2">
      <c r="A326" s="42"/>
      <c r="B326" s="61" t="s">
        <v>224</v>
      </c>
      <c r="C326" s="32">
        <f>20.75*0.15</f>
        <v>3.1124999999999998</v>
      </c>
      <c r="D326" s="59"/>
      <c r="E326" s="33"/>
      <c r="F326" s="62"/>
    </row>
    <row r="327" spans="1:6" x14ac:dyDescent="0.2">
      <c r="A327" s="42"/>
      <c r="B327" s="61" t="s">
        <v>178</v>
      </c>
      <c r="C327" s="32"/>
      <c r="D327" s="59"/>
      <c r="E327" s="33"/>
      <c r="F327" s="62"/>
    </row>
    <row r="328" spans="1:6" x14ac:dyDescent="0.2">
      <c r="A328" s="42"/>
      <c r="B328" s="61" t="s">
        <v>224</v>
      </c>
      <c r="C328" s="32">
        <f>20.75*0.15</f>
        <v>3.1124999999999998</v>
      </c>
      <c r="D328" s="59"/>
      <c r="E328" s="33"/>
      <c r="F328" s="62"/>
    </row>
    <row r="329" spans="1:6" x14ac:dyDescent="0.2">
      <c r="A329" s="42"/>
      <c r="B329" s="61" t="s">
        <v>179</v>
      </c>
      <c r="C329" s="32"/>
      <c r="D329" s="59"/>
      <c r="E329" s="33"/>
      <c r="F329" s="62"/>
    </row>
    <row r="330" spans="1:6" x14ac:dyDescent="0.2">
      <c r="A330" s="42"/>
      <c r="B330" s="61" t="s">
        <v>224</v>
      </c>
      <c r="C330" s="32">
        <f>20.75*0.15</f>
        <v>3.1124999999999998</v>
      </c>
      <c r="D330" s="59"/>
      <c r="E330" s="33"/>
      <c r="F330" s="62"/>
    </row>
    <row r="331" spans="1:6" x14ac:dyDescent="0.2">
      <c r="A331" s="42"/>
      <c r="B331" s="61" t="s">
        <v>175</v>
      </c>
      <c r="C331" s="32"/>
      <c r="D331" s="59"/>
      <c r="E331" s="33"/>
      <c r="F331" s="62"/>
    </row>
    <row r="332" spans="1:6" x14ac:dyDescent="0.2">
      <c r="A332" s="42"/>
      <c r="B332" s="61" t="s">
        <v>224</v>
      </c>
      <c r="C332" s="32">
        <f>20.75*0.15</f>
        <v>3.1124999999999998</v>
      </c>
      <c r="D332" s="59"/>
      <c r="E332" s="33"/>
      <c r="F332" s="62"/>
    </row>
    <row r="333" spans="1:6" x14ac:dyDescent="0.2">
      <c r="A333" s="42"/>
      <c r="B333" s="61" t="s">
        <v>176</v>
      </c>
      <c r="C333" s="32"/>
      <c r="D333" s="59"/>
      <c r="E333" s="33"/>
      <c r="F333" s="62"/>
    </row>
    <row r="334" spans="1:6" x14ac:dyDescent="0.2">
      <c r="A334" s="42"/>
      <c r="B334" s="61" t="s">
        <v>225</v>
      </c>
      <c r="C334" s="32">
        <f>17.67*0.15</f>
        <v>2.6505000000000001</v>
      </c>
      <c r="D334" s="59"/>
      <c r="E334" s="33"/>
      <c r="F334" s="62"/>
    </row>
    <row r="335" spans="1:6" x14ac:dyDescent="0.2">
      <c r="A335" s="42"/>
      <c r="B335" s="61" t="s">
        <v>177</v>
      </c>
      <c r="C335" s="32"/>
      <c r="D335" s="59"/>
      <c r="E335" s="33"/>
      <c r="F335" s="62"/>
    </row>
    <row r="336" spans="1:6" x14ac:dyDescent="0.2">
      <c r="A336" s="42"/>
      <c r="B336" s="61" t="s">
        <v>224</v>
      </c>
      <c r="C336" s="32">
        <f>20.75*0.15</f>
        <v>3.1124999999999998</v>
      </c>
      <c r="D336" s="59"/>
      <c r="E336" s="33"/>
      <c r="F336" s="62"/>
    </row>
    <row r="337" spans="1:6" x14ac:dyDescent="0.2">
      <c r="A337" s="42"/>
      <c r="B337" s="39" t="s">
        <v>182</v>
      </c>
      <c r="C337" s="84"/>
      <c r="D337" s="15"/>
      <c r="E337" s="15"/>
      <c r="F337" s="15"/>
    </row>
    <row r="338" spans="1:6" x14ac:dyDescent="0.2">
      <c r="A338" s="42"/>
      <c r="B338" s="61" t="s">
        <v>207</v>
      </c>
      <c r="C338" s="32"/>
      <c r="D338" s="59"/>
      <c r="E338" s="33"/>
      <c r="F338" s="62"/>
    </row>
    <row r="339" spans="1:6" x14ac:dyDescent="0.2">
      <c r="A339" s="42"/>
      <c r="B339" s="61" t="s">
        <v>208</v>
      </c>
      <c r="C339" s="32">
        <f>423*0.15</f>
        <v>63.449999999999996</v>
      </c>
      <c r="D339" s="59"/>
      <c r="E339" s="33"/>
      <c r="F339" s="62"/>
    </row>
    <row r="340" spans="1:6" x14ac:dyDescent="0.2">
      <c r="A340" s="42"/>
      <c r="B340" s="39" t="s">
        <v>226</v>
      </c>
      <c r="C340" s="32"/>
      <c r="D340" s="59"/>
      <c r="E340" s="33"/>
      <c r="F340" s="62"/>
    </row>
    <row r="341" spans="1:6" x14ac:dyDescent="0.2">
      <c r="A341" s="42"/>
      <c r="B341" s="61" t="s">
        <v>227</v>
      </c>
      <c r="C341" s="32">
        <f>170.64*0.1</f>
        <v>17.064</v>
      </c>
      <c r="D341" s="19"/>
      <c r="E341" s="31"/>
      <c r="F341" s="25"/>
    </row>
    <row r="342" spans="1:6" x14ac:dyDescent="0.2">
      <c r="A342" s="42"/>
      <c r="B342" s="102"/>
      <c r="C342" s="96">
        <f>SUM(C277:C341)</f>
        <v>699.48299999999961</v>
      </c>
      <c r="D342" s="97" t="s">
        <v>90</v>
      </c>
      <c r="E342" s="98">
        <f>C342</f>
        <v>699.48299999999961</v>
      </c>
      <c r="F342" s="99" t="str">
        <f>D342</f>
        <v>m3</v>
      </c>
    </row>
    <row r="343" spans="1:6" x14ac:dyDescent="0.2">
      <c r="A343" s="42"/>
      <c r="B343" s="20"/>
      <c r="C343" s="40"/>
      <c r="D343" s="19"/>
      <c r="E343" s="31"/>
      <c r="F343" s="25"/>
    </row>
    <row r="344" spans="1:6" x14ac:dyDescent="0.2">
      <c r="A344" s="91">
        <v>312000</v>
      </c>
      <c r="B344" s="5" t="s">
        <v>50</v>
      </c>
      <c r="C344" s="32"/>
      <c r="D344" s="59"/>
      <c r="E344" s="33"/>
      <c r="F344" s="62"/>
    </row>
    <row r="345" spans="1:6" ht="25.5" x14ac:dyDescent="0.2">
      <c r="A345" s="17">
        <v>312010</v>
      </c>
      <c r="B345" s="61" t="s">
        <v>57</v>
      </c>
      <c r="C345" s="32"/>
      <c r="D345" s="59"/>
      <c r="E345" s="33"/>
      <c r="F345" s="62"/>
    </row>
    <row r="346" spans="1:6" x14ac:dyDescent="0.2">
      <c r="A346" s="17"/>
      <c r="B346" s="61" t="s">
        <v>170</v>
      </c>
      <c r="C346" s="32"/>
      <c r="D346" s="59"/>
      <c r="E346" s="33"/>
      <c r="F346" s="62"/>
    </row>
    <row r="347" spans="1:6" x14ac:dyDescent="0.2">
      <c r="A347" s="17"/>
      <c r="B347" s="61" t="s">
        <v>229</v>
      </c>
      <c r="C347" s="32"/>
      <c r="D347" s="59"/>
      <c r="E347" s="33"/>
      <c r="F347" s="62"/>
    </row>
    <row r="348" spans="1:6" x14ac:dyDescent="0.2">
      <c r="A348" s="17"/>
      <c r="B348" s="61" t="s">
        <v>228</v>
      </c>
      <c r="C348" s="32">
        <f>1663.68*0.15</f>
        <v>249.55199999999999</v>
      </c>
      <c r="D348" s="59"/>
      <c r="E348" s="33"/>
      <c r="F348" s="62"/>
    </row>
    <row r="349" spans="1:6" x14ac:dyDescent="0.2">
      <c r="A349" s="17"/>
      <c r="B349" s="39" t="s">
        <v>230</v>
      </c>
      <c r="C349" s="32"/>
      <c r="D349" s="59"/>
      <c r="E349" s="33"/>
      <c r="F349" s="62"/>
    </row>
    <row r="350" spans="1:6" x14ac:dyDescent="0.2">
      <c r="A350" s="17"/>
      <c r="B350" s="61" t="s">
        <v>231</v>
      </c>
      <c r="C350" s="32"/>
      <c r="D350" s="59"/>
      <c r="E350" s="33"/>
      <c r="F350" s="62"/>
    </row>
    <row r="351" spans="1:6" x14ac:dyDescent="0.2">
      <c r="A351" s="17"/>
      <c r="B351" s="61" t="s">
        <v>232</v>
      </c>
      <c r="C351" s="32">
        <f>1967.19*0.1</f>
        <v>196.71900000000002</v>
      </c>
      <c r="D351" s="59"/>
      <c r="E351" s="33"/>
      <c r="F351" s="62"/>
    </row>
    <row r="352" spans="1:6" x14ac:dyDescent="0.2">
      <c r="A352" s="17"/>
      <c r="B352" s="95"/>
      <c r="C352" s="96">
        <f>SUM(C348:C351)</f>
        <v>446.27100000000002</v>
      </c>
      <c r="D352" s="97" t="s">
        <v>90</v>
      </c>
      <c r="E352" s="98">
        <f>C352</f>
        <v>446.27100000000002</v>
      </c>
      <c r="F352" s="99" t="str">
        <f>D352</f>
        <v>m3</v>
      </c>
    </row>
    <row r="353" spans="1:6" x14ac:dyDescent="0.2">
      <c r="A353" s="42"/>
      <c r="B353" s="20"/>
      <c r="C353" s="40"/>
      <c r="D353" s="19"/>
      <c r="E353" s="31"/>
      <c r="F353" s="25"/>
    </row>
    <row r="354" spans="1:6" x14ac:dyDescent="0.2">
      <c r="A354" s="91">
        <v>320000</v>
      </c>
      <c r="B354" s="5" t="s">
        <v>67</v>
      </c>
      <c r="C354" s="40"/>
      <c r="D354" s="19"/>
      <c r="E354" s="31"/>
      <c r="F354" s="25"/>
    </row>
    <row r="355" spans="1:6" x14ac:dyDescent="0.2">
      <c r="A355" s="91">
        <v>321000</v>
      </c>
      <c r="B355" s="5" t="s">
        <v>68</v>
      </c>
      <c r="C355" s="40"/>
      <c r="D355" s="19"/>
      <c r="E355" s="31"/>
      <c r="F355" s="25"/>
    </row>
    <row r="356" spans="1:6" x14ac:dyDescent="0.2">
      <c r="A356" s="17">
        <v>321040</v>
      </c>
      <c r="B356" s="61" t="s">
        <v>69</v>
      </c>
      <c r="C356" s="40"/>
      <c r="D356" s="19"/>
      <c r="E356" s="31"/>
      <c r="F356" s="25"/>
    </row>
    <row r="357" spans="1:6" x14ac:dyDescent="0.2">
      <c r="A357" s="42"/>
      <c r="B357" s="61" t="s">
        <v>170</v>
      </c>
      <c r="C357" s="32"/>
      <c r="D357" s="19"/>
      <c r="E357" s="31"/>
      <c r="F357" s="25"/>
    </row>
    <row r="358" spans="1:6" ht="25.5" x14ac:dyDescent="0.2">
      <c r="A358" s="42"/>
      <c r="B358" s="61" t="s">
        <v>136</v>
      </c>
      <c r="C358" s="32">
        <v>521.55999999999995</v>
      </c>
      <c r="D358" s="19"/>
      <c r="E358" s="31"/>
      <c r="F358" s="25"/>
    </row>
    <row r="359" spans="1:6" x14ac:dyDescent="0.2">
      <c r="A359" s="42"/>
      <c r="B359" s="39" t="s">
        <v>99</v>
      </c>
      <c r="C359" s="32"/>
      <c r="D359" s="19"/>
      <c r="E359" s="31"/>
      <c r="F359" s="25"/>
    </row>
    <row r="360" spans="1:6" x14ac:dyDescent="0.2">
      <c r="A360" s="42"/>
      <c r="B360" s="46" t="s">
        <v>137</v>
      </c>
      <c r="C360" s="32"/>
      <c r="D360" s="19"/>
      <c r="E360" s="31"/>
      <c r="F360" s="25"/>
    </row>
    <row r="361" spans="1:6" x14ac:dyDescent="0.2">
      <c r="A361" s="42"/>
      <c r="B361" s="46" t="s">
        <v>168</v>
      </c>
      <c r="C361" s="32">
        <f>34.75*0.2</f>
        <v>6.95</v>
      </c>
      <c r="D361" s="19"/>
      <c r="E361" s="31"/>
      <c r="F361" s="25"/>
    </row>
    <row r="362" spans="1:6" x14ac:dyDescent="0.2">
      <c r="A362" s="42"/>
      <c r="B362" s="46" t="s">
        <v>138</v>
      </c>
      <c r="C362" s="32"/>
      <c r="D362" s="19"/>
      <c r="E362" s="31"/>
      <c r="F362" s="25"/>
    </row>
    <row r="363" spans="1:6" x14ac:dyDescent="0.2">
      <c r="A363" s="42"/>
      <c r="B363" s="48" t="s">
        <v>167</v>
      </c>
      <c r="C363" s="32">
        <f>31.6*0.2</f>
        <v>6.32</v>
      </c>
      <c r="D363" s="19"/>
      <c r="E363" s="31"/>
      <c r="F363" s="25"/>
    </row>
    <row r="364" spans="1:6" x14ac:dyDescent="0.2">
      <c r="A364" s="42"/>
      <c r="B364" s="46" t="s">
        <v>139</v>
      </c>
      <c r="C364" s="32"/>
      <c r="D364" s="19"/>
      <c r="E364" s="31"/>
      <c r="F364" s="25"/>
    </row>
    <row r="365" spans="1:6" x14ac:dyDescent="0.2">
      <c r="A365" s="42"/>
      <c r="B365" s="48" t="s">
        <v>166</v>
      </c>
      <c r="C365" s="32">
        <f>15.89*0.2</f>
        <v>3.1780000000000004</v>
      </c>
      <c r="D365" s="19"/>
      <c r="E365" s="31"/>
      <c r="F365" s="25"/>
    </row>
    <row r="366" spans="1:6" x14ac:dyDescent="0.2">
      <c r="A366" s="42"/>
      <c r="B366" s="46" t="s">
        <v>140</v>
      </c>
      <c r="C366" s="32"/>
      <c r="D366" s="19"/>
      <c r="E366" s="31"/>
      <c r="F366" s="25"/>
    </row>
    <row r="367" spans="1:6" x14ac:dyDescent="0.2">
      <c r="A367" s="42"/>
      <c r="B367" s="48" t="s">
        <v>165</v>
      </c>
      <c r="C367" s="32">
        <f>27.11*0.2</f>
        <v>5.4220000000000006</v>
      </c>
      <c r="D367" s="19"/>
      <c r="E367" s="31"/>
      <c r="F367" s="25"/>
    </row>
    <row r="368" spans="1:6" x14ac:dyDescent="0.2">
      <c r="A368" s="42"/>
      <c r="B368" s="46" t="s">
        <v>142</v>
      </c>
      <c r="C368" s="32"/>
      <c r="D368" s="19"/>
      <c r="E368" s="31"/>
      <c r="F368" s="25"/>
    </row>
    <row r="369" spans="1:6" x14ac:dyDescent="0.2">
      <c r="A369" s="42"/>
      <c r="B369" s="48" t="s">
        <v>164</v>
      </c>
      <c r="C369" s="32">
        <f>13*0.2</f>
        <v>2.6</v>
      </c>
      <c r="D369" s="19"/>
      <c r="E369" s="31"/>
      <c r="F369" s="25"/>
    </row>
    <row r="370" spans="1:6" x14ac:dyDescent="0.2">
      <c r="A370" s="42"/>
      <c r="B370" s="46" t="s">
        <v>143</v>
      </c>
      <c r="C370" s="32"/>
      <c r="D370" s="19"/>
      <c r="E370" s="31"/>
      <c r="F370" s="25"/>
    </row>
    <row r="371" spans="1:6" x14ac:dyDescent="0.2">
      <c r="A371" s="42"/>
      <c r="B371" s="48" t="s">
        <v>163</v>
      </c>
      <c r="C371" s="32">
        <f>29.66*0.2</f>
        <v>5.9320000000000004</v>
      </c>
      <c r="D371" s="19"/>
      <c r="E371" s="31"/>
      <c r="F371" s="25"/>
    </row>
    <row r="372" spans="1:6" x14ac:dyDescent="0.2">
      <c r="A372" s="42"/>
      <c r="B372" s="47" t="s">
        <v>139</v>
      </c>
      <c r="C372" s="32"/>
      <c r="D372" s="19"/>
      <c r="E372" s="31"/>
      <c r="F372" s="25"/>
    </row>
    <row r="373" spans="1:6" x14ac:dyDescent="0.2">
      <c r="A373" s="42"/>
      <c r="B373" s="47" t="s">
        <v>169</v>
      </c>
      <c r="C373" s="32">
        <f>12.66*0.2</f>
        <v>2.532</v>
      </c>
      <c r="D373" s="19"/>
      <c r="E373" s="31"/>
      <c r="F373" s="25"/>
    </row>
    <row r="374" spans="1:6" x14ac:dyDescent="0.2">
      <c r="A374" s="42"/>
      <c r="B374" s="47" t="s">
        <v>152</v>
      </c>
      <c r="C374" s="32"/>
      <c r="D374" s="19"/>
      <c r="E374" s="31"/>
      <c r="F374" s="25"/>
    </row>
    <row r="375" spans="1:6" x14ac:dyDescent="0.2">
      <c r="A375" s="42"/>
      <c r="B375" s="48" t="s">
        <v>162</v>
      </c>
      <c r="C375" s="32">
        <f>11.53*0.2</f>
        <v>2.306</v>
      </c>
      <c r="D375" s="19"/>
      <c r="E375" s="31"/>
      <c r="F375" s="25"/>
    </row>
    <row r="376" spans="1:6" x14ac:dyDescent="0.2">
      <c r="A376" s="42"/>
      <c r="B376" s="46" t="s">
        <v>153</v>
      </c>
      <c r="C376" s="32"/>
      <c r="D376" s="19"/>
      <c r="E376" s="31"/>
      <c r="F376" s="25"/>
    </row>
    <row r="377" spans="1:6" x14ac:dyDescent="0.2">
      <c r="A377" s="42"/>
      <c r="B377" s="48" t="s">
        <v>161</v>
      </c>
      <c r="C377" s="32">
        <f>9.56*0.2</f>
        <v>1.9120000000000001</v>
      </c>
      <c r="D377" s="19"/>
      <c r="E377" s="31"/>
      <c r="F377" s="25"/>
    </row>
    <row r="378" spans="1:6" x14ac:dyDescent="0.2">
      <c r="A378" s="42"/>
      <c r="B378" s="46" t="s">
        <v>156</v>
      </c>
      <c r="C378" s="32"/>
      <c r="D378" s="19"/>
      <c r="E378" s="31"/>
      <c r="F378" s="25"/>
    </row>
    <row r="379" spans="1:6" x14ac:dyDescent="0.2">
      <c r="A379" s="42"/>
      <c r="B379" s="48" t="s">
        <v>160</v>
      </c>
      <c r="C379" s="32">
        <f>12.65*0.2</f>
        <v>2.5300000000000002</v>
      </c>
      <c r="D379" s="19"/>
      <c r="E379" s="31"/>
      <c r="F379" s="25"/>
    </row>
    <row r="380" spans="1:6" x14ac:dyDescent="0.2">
      <c r="A380" s="42"/>
      <c r="B380" s="46" t="s">
        <v>148</v>
      </c>
      <c r="C380" s="32"/>
      <c r="D380" s="19"/>
      <c r="E380" s="31"/>
      <c r="F380" s="25"/>
    </row>
    <row r="381" spans="1:6" x14ac:dyDescent="0.2">
      <c r="A381" s="42"/>
      <c r="B381" s="48" t="s">
        <v>159</v>
      </c>
      <c r="C381" s="32">
        <f>18.33*0.2</f>
        <v>3.6659999999999999</v>
      </c>
      <c r="D381" s="19"/>
      <c r="E381" s="31"/>
      <c r="F381" s="25"/>
    </row>
    <row r="382" spans="1:6" x14ac:dyDescent="0.2">
      <c r="A382" s="42"/>
      <c r="B382" s="46" t="s">
        <v>147</v>
      </c>
      <c r="C382" s="32"/>
      <c r="D382" s="19"/>
      <c r="E382" s="31"/>
      <c r="F382" s="25"/>
    </row>
    <row r="383" spans="1:6" x14ac:dyDescent="0.2">
      <c r="A383" s="42"/>
      <c r="B383" s="48" t="s">
        <v>158</v>
      </c>
      <c r="C383" s="32">
        <f>22*0.2</f>
        <v>4.4000000000000004</v>
      </c>
      <c r="D383" s="19"/>
      <c r="E383" s="31"/>
      <c r="F383" s="25"/>
    </row>
    <row r="384" spans="1:6" x14ac:dyDescent="0.2">
      <c r="A384" s="42"/>
      <c r="B384" s="39" t="s">
        <v>182</v>
      </c>
      <c r="C384" s="32"/>
      <c r="D384" s="19"/>
      <c r="E384" s="31"/>
      <c r="F384" s="25"/>
    </row>
    <row r="385" spans="1:6" x14ac:dyDescent="0.2">
      <c r="A385" s="42"/>
      <c r="B385" s="61" t="s">
        <v>183</v>
      </c>
      <c r="C385" s="32"/>
      <c r="D385" s="19"/>
      <c r="E385" s="31"/>
      <c r="F385" s="25"/>
    </row>
    <row r="386" spans="1:6" x14ac:dyDescent="0.2">
      <c r="A386" s="42"/>
      <c r="B386" s="61" t="s">
        <v>184</v>
      </c>
      <c r="C386" s="32">
        <v>171.8</v>
      </c>
      <c r="D386" s="19"/>
      <c r="E386" s="31"/>
      <c r="F386" s="25"/>
    </row>
    <row r="387" spans="1:6" x14ac:dyDescent="0.2">
      <c r="A387" s="42"/>
      <c r="B387" s="61" t="s">
        <v>185</v>
      </c>
      <c r="C387" s="32"/>
      <c r="D387" s="19"/>
      <c r="E387" s="31"/>
      <c r="F387" s="25"/>
    </row>
    <row r="388" spans="1:6" x14ac:dyDescent="0.2">
      <c r="A388" s="42"/>
      <c r="B388" s="61" t="s">
        <v>186</v>
      </c>
      <c r="C388" s="32">
        <v>421.84</v>
      </c>
      <c r="D388" s="19"/>
      <c r="E388" s="31"/>
      <c r="F388" s="25"/>
    </row>
    <row r="389" spans="1:6" x14ac:dyDescent="0.2">
      <c r="A389" s="42"/>
      <c r="B389" s="102"/>
      <c r="C389" s="96">
        <f>SUM(C358:C388)</f>
        <v>1162.9480000000001</v>
      </c>
      <c r="D389" s="97" t="s">
        <v>90</v>
      </c>
      <c r="E389" s="98">
        <f>C389</f>
        <v>1162.9480000000001</v>
      </c>
      <c r="F389" s="99" t="s">
        <v>90</v>
      </c>
    </row>
    <row r="390" spans="1:6" x14ac:dyDescent="0.2">
      <c r="A390" s="42"/>
      <c r="B390" s="20"/>
      <c r="C390" s="40"/>
      <c r="D390" s="19"/>
      <c r="E390" s="31"/>
      <c r="F390" s="25"/>
    </row>
    <row r="391" spans="1:6" s="15" customFormat="1" x14ac:dyDescent="0.2">
      <c r="A391" s="91">
        <v>322000</v>
      </c>
      <c r="B391" s="5" t="s">
        <v>22</v>
      </c>
      <c r="C391" s="32"/>
      <c r="D391" s="59"/>
      <c r="E391" s="33"/>
      <c r="F391" s="62"/>
    </row>
    <row r="392" spans="1:6" s="15" customFormat="1" ht="25.5" x14ac:dyDescent="0.2">
      <c r="A392" s="17">
        <v>322015</v>
      </c>
      <c r="B392" s="61" t="s">
        <v>70</v>
      </c>
      <c r="C392" s="59"/>
      <c r="D392" s="59"/>
      <c r="E392" s="33"/>
      <c r="F392" s="62"/>
    </row>
    <row r="393" spans="1:6" x14ac:dyDescent="0.2">
      <c r="A393" s="42"/>
      <c r="B393" s="39" t="s">
        <v>171</v>
      </c>
      <c r="C393" s="32"/>
      <c r="D393" s="19"/>
      <c r="E393" s="31"/>
      <c r="F393" s="25"/>
    </row>
    <row r="394" spans="1:6" x14ac:dyDescent="0.2">
      <c r="A394" s="42"/>
      <c r="B394" s="61" t="s">
        <v>172</v>
      </c>
      <c r="C394" s="32"/>
      <c r="D394" s="19"/>
      <c r="E394" s="31"/>
      <c r="F394" s="25"/>
    </row>
    <row r="395" spans="1:6" x14ac:dyDescent="0.2">
      <c r="A395" s="42"/>
      <c r="B395" s="61" t="s">
        <v>234</v>
      </c>
      <c r="C395" s="32">
        <f>142*0.2</f>
        <v>28.400000000000002</v>
      </c>
      <c r="D395" s="19"/>
      <c r="E395" s="31"/>
      <c r="F395" s="25"/>
    </row>
    <row r="396" spans="1:6" x14ac:dyDescent="0.2">
      <c r="A396" s="42"/>
      <c r="B396" s="61" t="s">
        <v>173</v>
      </c>
      <c r="C396" s="32"/>
      <c r="D396" s="19"/>
      <c r="E396" s="31"/>
      <c r="F396" s="25"/>
    </row>
    <row r="397" spans="1:6" x14ac:dyDescent="0.2">
      <c r="A397" s="42"/>
      <c r="B397" s="61" t="s">
        <v>234</v>
      </c>
      <c r="C397" s="32">
        <f>142*0.2</f>
        <v>28.400000000000002</v>
      </c>
      <c r="D397" s="19"/>
      <c r="E397" s="31"/>
      <c r="F397" s="25"/>
    </row>
    <row r="398" spans="1:6" x14ac:dyDescent="0.2">
      <c r="A398" s="42"/>
      <c r="B398" s="61" t="s">
        <v>174</v>
      </c>
      <c r="C398" s="32"/>
      <c r="D398" s="19"/>
      <c r="E398" s="31"/>
      <c r="F398" s="25"/>
    </row>
    <row r="399" spans="1:6" x14ac:dyDescent="0.2">
      <c r="A399" s="42"/>
      <c r="B399" s="61" t="s">
        <v>234</v>
      </c>
      <c r="C399" s="32">
        <f>142*0.2</f>
        <v>28.400000000000002</v>
      </c>
      <c r="D399" s="19"/>
      <c r="E399" s="31"/>
      <c r="F399" s="25"/>
    </row>
    <row r="400" spans="1:6" x14ac:dyDescent="0.2">
      <c r="A400" s="42"/>
      <c r="B400" s="61" t="s">
        <v>178</v>
      </c>
      <c r="C400" s="32"/>
      <c r="D400" s="19"/>
      <c r="E400" s="31"/>
      <c r="F400" s="25"/>
    </row>
    <row r="401" spans="1:6" x14ac:dyDescent="0.2">
      <c r="A401" s="42"/>
      <c r="B401" s="61" t="s">
        <v>234</v>
      </c>
      <c r="C401" s="32">
        <f>142*0.2</f>
        <v>28.400000000000002</v>
      </c>
      <c r="D401" s="19"/>
      <c r="E401" s="31"/>
      <c r="F401" s="25"/>
    </row>
    <row r="402" spans="1:6" x14ac:dyDescent="0.2">
      <c r="A402" s="42"/>
      <c r="B402" s="61" t="s">
        <v>179</v>
      </c>
      <c r="C402" s="32"/>
      <c r="D402" s="19"/>
      <c r="E402" s="31"/>
      <c r="F402" s="25"/>
    </row>
    <row r="403" spans="1:6" x14ac:dyDescent="0.2">
      <c r="A403" s="42"/>
      <c r="B403" s="61" t="s">
        <v>234</v>
      </c>
      <c r="C403" s="32">
        <f>142*0.2</f>
        <v>28.400000000000002</v>
      </c>
      <c r="D403" s="19"/>
      <c r="E403" s="31"/>
      <c r="F403" s="25"/>
    </row>
    <row r="404" spans="1:6" x14ac:dyDescent="0.2">
      <c r="B404" s="61" t="s">
        <v>175</v>
      </c>
      <c r="C404" s="32"/>
      <c r="D404" s="52"/>
    </row>
    <row r="405" spans="1:6" x14ac:dyDescent="0.2">
      <c r="B405" s="61" t="s">
        <v>234</v>
      </c>
      <c r="C405" s="32">
        <f>142*0.2</f>
        <v>28.400000000000002</v>
      </c>
      <c r="D405" s="52"/>
    </row>
    <row r="406" spans="1:6" x14ac:dyDescent="0.2">
      <c r="B406" s="61" t="s">
        <v>176</v>
      </c>
      <c r="C406" s="32"/>
      <c r="D406" s="52"/>
    </row>
    <row r="407" spans="1:6" x14ac:dyDescent="0.2">
      <c r="B407" s="61" t="s">
        <v>235</v>
      </c>
      <c r="C407" s="32">
        <f>123*0.2</f>
        <v>24.6</v>
      </c>
      <c r="D407" s="52"/>
    </row>
    <row r="408" spans="1:6" x14ac:dyDescent="0.2">
      <c r="B408" s="61" t="s">
        <v>177</v>
      </c>
      <c r="C408" s="32"/>
      <c r="D408" s="52"/>
    </row>
    <row r="409" spans="1:6" x14ac:dyDescent="0.2">
      <c r="B409" s="61" t="s">
        <v>234</v>
      </c>
      <c r="C409" s="32">
        <f>142*0.2</f>
        <v>28.400000000000002</v>
      </c>
      <c r="D409" s="52"/>
    </row>
    <row r="410" spans="1:6" x14ac:dyDescent="0.2">
      <c r="B410" s="39" t="s">
        <v>187</v>
      </c>
      <c r="C410" s="32"/>
      <c r="D410" s="52"/>
    </row>
    <row r="411" spans="1:6" x14ac:dyDescent="0.2">
      <c r="B411" s="61" t="s">
        <v>172</v>
      </c>
      <c r="C411" s="32"/>
      <c r="D411" s="52"/>
    </row>
    <row r="412" spans="1:6" x14ac:dyDescent="0.2">
      <c r="B412" s="61" t="s">
        <v>224</v>
      </c>
      <c r="C412" s="32">
        <f>20.75*0.15</f>
        <v>3.1124999999999998</v>
      </c>
      <c r="D412" s="52"/>
    </row>
    <row r="413" spans="1:6" x14ac:dyDescent="0.2">
      <c r="B413" s="61" t="s">
        <v>173</v>
      </c>
      <c r="C413" s="32"/>
      <c r="D413" s="52"/>
    </row>
    <row r="414" spans="1:6" x14ac:dyDescent="0.2">
      <c r="B414" s="61" t="s">
        <v>224</v>
      </c>
      <c r="C414" s="32">
        <f>20.75*0.15</f>
        <v>3.1124999999999998</v>
      </c>
    </row>
    <row r="415" spans="1:6" x14ac:dyDescent="0.2">
      <c r="B415" s="61" t="s">
        <v>174</v>
      </c>
      <c r="C415" s="32"/>
    </row>
    <row r="416" spans="1:6" x14ac:dyDescent="0.2">
      <c r="B416" s="61" t="s">
        <v>224</v>
      </c>
      <c r="C416" s="32">
        <f>20.75*0.15</f>
        <v>3.1124999999999998</v>
      </c>
    </row>
    <row r="417" spans="1:6" x14ac:dyDescent="0.2">
      <c r="B417" s="61" t="s">
        <v>178</v>
      </c>
      <c r="C417" s="32"/>
    </row>
    <row r="418" spans="1:6" x14ac:dyDescent="0.2">
      <c r="B418" s="61" t="s">
        <v>224</v>
      </c>
      <c r="C418" s="32">
        <f>20.75*0.15</f>
        <v>3.1124999999999998</v>
      </c>
    </row>
    <row r="419" spans="1:6" x14ac:dyDescent="0.2">
      <c r="B419" s="61" t="s">
        <v>179</v>
      </c>
      <c r="C419" s="32"/>
    </row>
    <row r="420" spans="1:6" x14ac:dyDescent="0.2">
      <c r="B420" s="61" t="s">
        <v>224</v>
      </c>
      <c r="C420" s="32">
        <f>20.75*0.15</f>
        <v>3.1124999999999998</v>
      </c>
    </row>
    <row r="421" spans="1:6" x14ac:dyDescent="0.2">
      <c r="B421" s="61" t="s">
        <v>175</v>
      </c>
      <c r="C421" s="32"/>
    </row>
    <row r="422" spans="1:6" x14ac:dyDescent="0.2">
      <c r="B422" s="61" t="s">
        <v>224</v>
      </c>
      <c r="C422" s="32">
        <f>20.75*0.15</f>
        <v>3.1124999999999998</v>
      </c>
    </row>
    <row r="423" spans="1:6" x14ac:dyDescent="0.2">
      <c r="B423" s="61" t="s">
        <v>176</v>
      </c>
      <c r="C423" s="32"/>
    </row>
    <row r="424" spans="1:6" x14ac:dyDescent="0.2">
      <c r="B424" s="61" t="s">
        <v>225</v>
      </c>
      <c r="C424" s="32">
        <f>17.67*0.15</f>
        <v>2.6505000000000001</v>
      </c>
    </row>
    <row r="425" spans="1:6" x14ac:dyDescent="0.2">
      <c r="B425" s="61" t="s">
        <v>177</v>
      </c>
      <c r="C425" s="32"/>
    </row>
    <row r="426" spans="1:6" x14ac:dyDescent="0.2">
      <c r="B426" s="61" t="s">
        <v>224</v>
      </c>
      <c r="C426" s="32">
        <f>20.75*0.15</f>
        <v>3.1124999999999998</v>
      </c>
    </row>
    <row r="427" spans="1:6" x14ac:dyDescent="0.2">
      <c r="B427" s="39" t="s">
        <v>253</v>
      </c>
      <c r="C427" s="32"/>
    </row>
    <row r="428" spans="1:6" x14ac:dyDescent="0.2">
      <c r="B428" s="61" t="s">
        <v>255</v>
      </c>
      <c r="C428" s="32">
        <f>2999.82*0.19*0.2</f>
        <v>113.99316000000002</v>
      </c>
    </row>
    <row r="429" spans="1:6" x14ac:dyDescent="0.2">
      <c r="B429" s="100"/>
      <c r="C429" s="96">
        <f>SUM(C395:C428)</f>
        <v>361.83116000000007</v>
      </c>
      <c r="D429" s="97" t="s">
        <v>90</v>
      </c>
      <c r="E429" s="98">
        <f>C429</f>
        <v>361.83116000000007</v>
      </c>
      <c r="F429" s="99" t="str">
        <f>D429</f>
        <v>m3</v>
      </c>
    </row>
    <row r="431" spans="1:6" x14ac:dyDescent="0.2">
      <c r="A431" s="17">
        <v>322090</v>
      </c>
      <c r="B431" s="61" t="s">
        <v>120</v>
      </c>
      <c r="C431" s="82"/>
    </row>
    <row r="432" spans="1:6" x14ac:dyDescent="0.2">
      <c r="A432" s="17"/>
      <c r="B432" s="39" t="s">
        <v>171</v>
      </c>
      <c r="C432" s="32"/>
      <c r="D432" s="59"/>
    </row>
    <row r="433" spans="2:4" x14ac:dyDescent="0.2">
      <c r="B433" s="61" t="s">
        <v>172</v>
      </c>
      <c r="C433" s="32"/>
    </row>
    <row r="434" spans="2:4" x14ac:dyDescent="0.2">
      <c r="B434" s="61" t="s">
        <v>236</v>
      </c>
      <c r="C434" s="32">
        <f>142*0.18</f>
        <v>25.56</v>
      </c>
    </row>
    <row r="435" spans="2:4" x14ac:dyDescent="0.2">
      <c r="B435" s="61" t="s">
        <v>173</v>
      </c>
      <c r="C435" s="32"/>
    </row>
    <row r="436" spans="2:4" x14ac:dyDescent="0.2">
      <c r="B436" s="61" t="s">
        <v>236</v>
      </c>
      <c r="C436" s="32">
        <f>142*0.18</f>
        <v>25.56</v>
      </c>
    </row>
    <row r="437" spans="2:4" x14ac:dyDescent="0.2">
      <c r="B437" s="61" t="s">
        <v>174</v>
      </c>
      <c r="C437" s="32"/>
      <c r="D437" s="52"/>
    </row>
    <row r="438" spans="2:4" x14ac:dyDescent="0.2">
      <c r="B438" s="61" t="s">
        <v>236</v>
      </c>
      <c r="C438" s="32">
        <f>142*0.18</f>
        <v>25.56</v>
      </c>
      <c r="D438" s="52"/>
    </row>
    <row r="439" spans="2:4" x14ac:dyDescent="0.2">
      <c r="B439" s="61" t="s">
        <v>178</v>
      </c>
      <c r="C439" s="32"/>
      <c r="D439" s="52"/>
    </row>
    <row r="440" spans="2:4" x14ac:dyDescent="0.2">
      <c r="B440" s="61" t="s">
        <v>236</v>
      </c>
      <c r="C440" s="32">
        <f>142*0.18</f>
        <v>25.56</v>
      </c>
      <c r="D440" s="52"/>
    </row>
    <row r="441" spans="2:4" x14ac:dyDescent="0.2">
      <c r="B441" s="61" t="s">
        <v>179</v>
      </c>
      <c r="C441" s="32"/>
      <c r="D441" s="52"/>
    </row>
    <row r="442" spans="2:4" x14ac:dyDescent="0.2">
      <c r="B442" s="61" t="s">
        <v>236</v>
      </c>
      <c r="C442" s="32">
        <f>142*0.18</f>
        <v>25.56</v>
      </c>
      <c r="D442" s="52"/>
    </row>
    <row r="443" spans="2:4" x14ac:dyDescent="0.2">
      <c r="B443" s="61" t="s">
        <v>175</v>
      </c>
      <c r="C443" s="32"/>
      <c r="D443" s="52"/>
    </row>
    <row r="444" spans="2:4" x14ac:dyDescent="0.2">
      <c r="B444" s="61" t="s">
        <v>236</v>
      </c>
      <c r="C444" s="32">
        <f>142*0.18</f>
        <v>25.56</v>
      </c>
      <c r="D444" s="52"/>
    </row>
    <row r="445" spans="2:4" x14ac:dyDescent="0.2">
      <c r="B445" s="61" t="s">
        <v>176</v>
      </c>
      <c r="C445" s="32"/>
      <c r="D445" s="52"/>
    </row>
    <row r="446" spans="2:4" x14ac:dyDescent="0.2">
      <c r="B446" s="61" t="s">
        <v>237</v>
      </c>
      <c r="C446" s="32">
        <f>123*0.18</f>
        <v>22.14</v>
      </c>
      <c r="D446" s="52"/>
    </row>
    <row r="447" spans="2:4" x14ac:dyDescent="0.2">
      <c r="B447" s="61" t="s">
        <v>177</v>
      </c>
      <c r="C447" s="32"/>
      <c r="D447" s="52"/>
    </row>
    <row r="448" spans="2:4" x14ac:dyDescent="0.2">
      <c r="B448" s="61" t="s">
        <v>236</v>
      </c>
      <c r="C448" s="32">
        <f>142*0.18</f>
        <v>25.56</v>
      </c>
      <c r="D448" s="52"/>
    </row>
    <row r="449" spans="1:6" x14ac:dyDescent="0.2">
      <c r="B449" s="100"/>
      <c r="C449" s="96">
        <f>SUM(C434:C448)</f>
        <v>201.06</v>
      </c>
      <c r="D449" s="97" t="s">
        <v>90</v>
      </c>
      <c r="E449" s="98">
        <f>C449</f>
        <v>201.06</v>
      </c>
      <c r="F449" s="99" t="str">
        <f>D449</f>
        <v>m3</v>
      </c>
    </row>
    <row r="450" spans="1:6" x14ac:dyDescent="0.2">
      <c r="B450" s="52"/>
      <c r="C450" s="85"/>
      <c r="D450" s="52"/>
    </row>
    <row r="451" spans="1:6" x14ac:dyDescent="0.2">
      <c r="B451" s="52"/>
      <c r="C451" s="85"/>
      <c r="D451" s="52"/>
    </row>
    <row r="452" spans="1:6" x14ac:dyDescent="0.2">
      <c r="A452" s="42"/>
      <c r="B452" s="20"/>
      <c r="C452" s="40"/>
      <c r="D452" s="19"/>
      <c r="E452" s="31"/>
      <c r="F452" s="25"/>
    </row>
    <row r="453" spans="1:6" x14ac:dyDescent="0.2">
      <c r="A453" s="93">
        <v>323000</v>
      </c>
      <c r="B453" s="49" t="s">
        <v>71</v>
      </c>
      <c r="C453" s="40"/>
      <c r="D453" s="19"/>
      <c r="E453" s="31"/>
      <c r="F453" s="25"/>
    </row>
    <row r="454" spans="1:6" x14ac:dyDescent="0.2">
      <c r="A454" s="93">
        <v>323100</v>
      </c>
      <c r="B454" s="49" t="s">
        <v>238</v>
      </c>
      <c r="C454" s="82"/>
      <c r="E454" s="31"/>
      <c r="F454" s="25"/>
    </row>
    <row r="455" spans="1:6" x14ac:dyDescent="0.2">
      <c r="A455" s="94">
        <v>323140</v>
      </c>
      <c r="B455" s="58" t="s">
        <v>72</v>
      </c>
      <c r="C455" s="82"/>
      <c r="E455" s="31"/>
      <c r="F455" s="25"/>
    </row>
    <row r="456" spans="1:6" x14ac:dyDescent="0.2">
      <c r="A456" s="17"/>
      <c r="B456" s="61" t="s">
        <v>104</v>
      </c>
      <c r="C456" s="59"/>
      <c r="E456" s="63"/>
      <c r="F456" s="63"/>
    </row>
    <row r="457" spans="1:6" x14ac:dyDescent="0.2">
      <c r="A457" s="17"/>
      <c r="B457" s="61" t="s">
        <v>243</v>
      </c>
      <c r="C457" s="59">
        <v>23.56</v>
      </c>
      <c r="E457" s="63"/>
      <c r="F457" s="63"/>
    </row>
    <row r="458" spans="1:6" x14ac:dyDescent="0.2">
      <c r="A458" s="17"/>
      <c r="B458" s="61" t="s">
        <v>244</v>
      </c>
      <c r="C458" s="59">
        <v>16.71</v>
      </c>
      <c r="D458" s="59"/>
      <c r="E458" s="33"/>
      <c r="F458" s="62"/>
    </row>
    <row r="459" spans="1:6" x14ac:dyDescent="0.2">
      <c r="A459" s="17"/>
      <c r="B459" s="95"/>
      <c r="C459" s="97">
        <f>SUM(C457:C458)</f>
        <v>40.269999999999996</v>
      </c>
      <c r="D459" s="97" t="s">
        <v>90</v>
      </c>
      <c r="E459" s="98">
        <f>C459</f>
        <v>40.269999999999996</v>
      </c>
      <c r="F459" s="99" t="str">
        <f>D459</f>
        <v>m3</v>
      </c>
    </row>
    <row r="460" spans="1:6" x14ac:dyDescent="0.2">
      <c r="A460" s="17"/>
      <c r="B460" s="61"/>
      <c r="C460" s="59"/>
      <c r="D460" s="59"/>
      <c r="E460" s="33"/>
      <c r="F460" s="62"/>
    </row>
    <row r="461" spans="1:6" x14ac:dyDescent="0.2">
      <c r="A461" s="93">
        <v>323200</v>
      </c>
      <c r="B461" s="49" t="s">
        <v>247</v>
      </c>
      <c r="C461" s="40"/>
      <c r="D461" s="59"/>
      <c r="E461" s="33"/>
      <c r="F461" s="62"/>
    </row>
    <row r="462" spans="1:6" x14ac:dyDescent="0.2">
      <c r="A462" s="94">
        <v>323215</v>
      </c>
      <c r="B462" s="58" t="s">
        <v>242</v>
      </c>
      <c r="C462" s="40"/>
      <c r="D462" s="59"/>
      <c r="E462" s="33"/>
      <c r="F462" s="62"/>
    </row>
    <row r="463" spans="1:6" x14ac:dyDescent="0.2">
      <c r="A463" s="93"/>
      <c r="B463" s="61" t="s">
        <v>104</v>
      </c>
      <c r="C463" s="40"/>
      <c r="D463" s="59"/>
      <c r="E463" s="33"/>
      <c r="F463" s="62"/>
    </row>
    <row r="464" spans="1:6" x14ac:dyDescent="0.2">
      <c r="A464" s="93"/>
      <c r="B464" s="61" t="s">
        <v>251</v>
      </c>
      <c r="C464" s="32">
        <v>23.56</v>
      </c>
      <c r="D464" s="59"/>
      <c r="E464" s="33"/>
      <c r="F464" s="62"/>
    </row>
    <row r="465" spans="1:6" x14ac:dyDescent="0.2">
      <c r="A465" s="93"/>
      <c r="B465" s="61" t="s">
        <v>248</v>
      </c>
      <c r="C465" s="32">
        <v>66.69</v>
      </c>
      <c r="D465" s="59"/>
      <c r="E465" s="33"/>
      <c r="F465" s="62"/>
    </row>
    <row r="466" spans="1:6" x14ac:dyDescent="0.2">
      <c r="A466" s="93"/>
      <c r="B466" s="61" t="s">
        <v>249</v>
      </c>
      <c r="C466" s="32">
        <v>8.09</v>
      </c>
      <c r="D466" s="59"/>
      <c r="E466" s="33"/>
      <c r="F466" s="62"/>
    </row>
    <row r="467" spans="1:6" x14ac:dyDescent="0.2">
      <c r="A467" s="93"/>
      <c r="B467" s="95"/>
      <c r="C467" s="103">
        <f>SUM(C464:C466)</f>
        <v>98.34</v>
      </c>
      <c r="D467" s="97" t="s">
        <v>90</v>
      </c>
      <c r="E467" s="98">
        <f>C467</f>
        <v>98.34</v>
      </c>
      <c r="F467" s="99" t="str">
        <f>D467</f>
        <v>m3</v>
      </c>
    </row>
    <row r="468" spans="1:6" x14ac:dyDescent="0.2">
      <c r="A468" s="93"/>
      <c r="B468" s="50"/>
      <c r="C468" s="40"/>
      <c r="D468" s="59"/>
      <c r="E468" s="33"/>
      <c r="F468" s="62"/>
    </row>
    <row r="469" spans="1:6" x14ac:dyDescent="0.2">
      <c r="A469" s="91">
        <v>323300</v>
      </c>
      <c r="B469" s="5" t="s">
        <v>77</v>
      </c>
      <c r="C469" s="40"/>
      <c r="D469" s="59"/>
      <c r="E469" s="33"/>
      <c r="F469" s="62"/>
    </row>
    <row r="470" spans="1:6" x14ac:dyDescent="0.2">
      <c r="A470" s="94">
        <v>323320</v>
      </c>
      <c r="B470" s="58" t="s">
        <v>240</v>
      </c>
      <c r="C470" s="40"/>
      <c r="D470" s="59"/>
      <c r="E470" s="33"/>
      <c r="F470" s="62"/>
    </row>
    <row r="471" spans="1:6" x14ac:dyDescent="0.2">
      <c r="A471" s="84"/>
      <c r="B471" s="61" t="s">
        <v>104</v>
      </c>
      <c r="C471" s="40"/>
      <c r="D471" s="59"/>
      <c r="E471" s="33"/>
      <c r="F471" s="62"/>
    </row>
    <row r="472" spans="1:6" x14ac:dyDescent="0.2">
      <c r="B472" s="61" t="s">
        <v>245</v>
      </c>
      <c r="C472" s="32">
        <v>34.36</v>
      </c>
      <c r="D472" s="59"/>
      <c r="E472" s="33"/>
      <c r="F472" s="62"/>
    </row>
    <row r="473" spans="1:6" x14ac:dyDescent="0.2">
      <c r="B473" s="61" t="s">
        <v>182</v>
      </c>
      <c r="C473" s="32">
        <v>84.37</v>
      </c>
      <c r="D473" s="59"/>
      <c r="E473" s="33"/>
      <c r="F473" s="62"/>
    </row>
    <row r="474" spans="1:6" x14ac:dyDescent="0.2">
      <c r="B474" s="100"/>
      <c r="C474" s="97">
        <f>SUM(C472:C473)</f>
        <v>118.73</v>
      </c>
      <c r="D474" s="97" t="s">
        <v>90</v>
      </c>
      <c r="E474" s="98">
        <f>C474</f>
        <v>118.73</v>
      </c>
      <c r="F474" s="99" t="str">
        <f>D474</f>
        <v>m3</v>
      </c>
    </row>
    <row r="475" spans="1:6" x14ac:dyDescent="0.2">
      <c r="C475" s="59"/>
      <c r="D475" s="19"/>
      <c r="E475" s="31"/>
      <c r="F475" s="25"/>
    </row>
    <row r="476" spans="1:6" x14ac:dyDescent="0.2">
      <c r="A476" s="94">
        <v>323325</v>
      </c>
      <c r="B476" s="58" t="s">
        <v>239</v>
      </c>
      <c r="C476" s="40"/>
      <c r="D476" s="19"/>
      <c r="E476" s="31"/>
      <c r="F476" s="25"/>
    </row>
    <row r="477" spans="1:6" x14ac:dyDescent="0.2">
      <c r="A477" s="42"/>
      <c r="B477" s="61" t="s">
        <v>104</v>
      </c>
      <c r="C477" s="40"/>
      <c r="E477" s="63"/>
      <c r="F477" s="63"/>
    </row>
    <row r="478" spans="1:6" x14ac:dyDescent="0.2">
      <c r="A478" s="42"/>
      <c r="B478" s="61" t="s">
        <v>243</v>
      </c>
      <c r="C478" s="59">
        <v>251.42</v>
      </c>
      <c r="E478" s="63"/>
      <c r="F478" s="63"/>
    </row>
    <row r="479" spans="1:6" x14ac:dyDescent="0.2">
      <c r="A479" s="42"/>
      <c r="B479" s="61" t="s">
        <v>244</v>
      </c>
      <c r="C479" s="59">
        <v>11.39</v>
      </c>
      <c r="D479" s="59"/>
      <c r="E479" s="33"/>
      <c r="F479" s="62"/>
    </row>
    <row r="480" spans="1:6" x14ac:dyDescent="0.2">
      <c r="A480" s="42"/>
      <c r="B480" s="95"/>
      <c r="C480" s="97">
        <f>SUM(C478:C479)</f>
        <v>262.81</v>
      </c>
      <c r="D480" s="97" t="s">
        <v>90</v>
      </c>
      <c r="E480" s="98">
        <f>C480</f>
        <v>262.81</v>
      </c>
      <c r="F480" s="99" t="str">
        <f>D480</f>
        <v>m3</v>
      </c>
    </row>
    <row r="481" spans="1:6" x14ac:dyDescent="0.2">
      <c r="A481" s="42"/>
      <c r="B481" s="61"/>
      <c r="C481" s="59"/>
      <c r="D481" s="59"/>
      <c r="E481" s="33"/>
      <c r="F481" s="62"/>
    </row>
    <row r="482" spans="1:6" x14ac:dyDescent="0.2">
      <c r="A482" s="91">
        <v>323400</v>
      </c>
      <c r="B482" s="5" t="s">
        <v>74</v>
      </c>
      <c r="C482" s="40"/>
      <c r="D482" s="19"/>
      <c r="E482" s="31"/>
      <c r="F482" s="25"/>
    </row>
    <row r="483" spans="1:6" x14ac:dyDescent="0.2">
      <c r="A483" s="94">
        <v>323410</v>
      </c>
      <c r="B483" s="58" t="s">
        <v>242</v>
      </c>
      <c r="C483" s="40"/>
      <c r="D483" s="19"/>
      <c r="E483" s="31"/>
      <c r="F483" s="25"/>
    </row>
    <row r="484" spans="1:6" x14ac:dyDescent="0.2">
      <c r="A484" s="42"/>
      <c r="B484" s="61" t="s">
        <v>104</v>
      </c>
      <c r="C484" s="84"/>
      <c r="D484" s="15"/>
      <c r="E484" s="15"/>
      <c r="F484" s="15"/>
    </row>
    <row r="485" spans="1:6" x14ac:dyDescent="0.2">
      <c r="A485" s="94"/>
      <c r="B485" s="61" t="s">
        <v>250</v>
      </c>
      <c r="C485" s="32">
        <v>426.29</v>
      </c>
      <c r="D485" s="59"/>
      <c r="E485" s="33"/>
      <c r="F485" s="62"/>
    </row>
    <row r="486" spans="1:6" x14ac:dyDescent="0.2">
      <c r="A486" s="94"/>
      <c r="B486" s="61" t="s">
        <v>252</v>
      </c>
      <c r="C486" s="32">
        <v>101.72</v>
      </c>
      <c r="D486" s="59"/>
      <c r="E486" s="33"/>
      <c r="F486" s="62"/>
    </row>
    <row r="487" spans="1:6" x14ac:dyDescent="0.2">
      <c r="A487" s="94"/>
      <c r="B487" s="61" t="s">
        <v>249</v>
      </c>
      <c r="C487" s="32">
        <v>16.18</v>
      </c>
      <c r="D487" s="59"/>
      <c r="E487" s="33"/>
      <c r="F487" s="62"/>
    </row>
    <row r="488" spans="1:6" x14ac:dyDescent="0.2">
      <c r="A488" s="94"/>
      <c r="B488" s="95"/>
      <c r="C488" s="96">
        <f>SUM(C485:C487)</f>
        <v>544.18999999999994</v>
      </c>
      <c r="D488" s="97" t="s">
        <v>90</v>
      </c>
      <c r="E488" s="98">
        <f>C488</f>
        <v>544.18999999999994</v>
      </c>
      <c r="F488" s="99" t="str">
        <f>D488</f>
        <v>m3</v>
      </c>
    </row>
    <row r="489" spans="1:6" x14ac:dyDescent="0.2">
      <c r="A489" s="94">
        <v>323404</v>
      </c>
      <c r="B489" s="58" t="s">
        <v>241</v>
      </c>
      <c r="C489" s="32"/>
      <c r="D489" s="59"/>
      <c r="E489" s="33"/>
      <c r="F489" s="62"/>
    </row>
    <row r="490" spans="1:6" x14ac:dyDescent="0.2">
      <c r="A490" s="94"/>
      <c r="B490" s="61" t="s">
        <v>104</v>
      </c>
      <c r="C490" s="32"/>
      <c r="D490" s="59"/>
      <c r="E490" s="33"/>
      <c r="F490" s="62"/>
    </row>
    <row r="491" spans="1:6" x14ac:dyDescent="0.2">
      <c r="A491" s="94"/>
      <c r="B491" s="61" t="s">
        <v>246</v>
      </c>
      <c r="C491" s="32">
        <v>77.31</v>
      </c>
      <c r="D491" s="59"/>
      <c r="E491" s="33"/>
      <c r="F491" s="62"/>
    </row>
    <row r="492" spans="1:6" x14ac:dyDescent="0.2">
      <c r="A492" s="94"/>
      <c r="B492" s="61" t="s">
        <v>245</v>
      </c>
      <c r="C492" s="32">
        <v>25.77</v>
      </c>
      <c r="D492" s="59"/>
      <c r="E492" s="33"/>
      <c r="F492" s="62"/>
    </row>
    <row r="493" spans="1:6" x14ac:dyDescent="0.2">
      <c r="B493" s="61" t="s">
        <v>182</v>
      </c>
      <c r="C493" s="32">
        <v>63.27</v>
      </c>
      <c r="D493" s="15"/>
      <c r="E493" s="15"/>
      <c r="F493" s="15"/>
    </row>
    <row r="494" spans="1:6" x14ac:dyDescent="0.2">
      <c r="B494" s="95"/>
      <c r="C494" s="103">
        <f>SUM(C491:C493)</f>
        <v>166.35</v>
      </c>
      <c r="D494" s="97" t="s">
        <v>90</v>
      </c>
      <c r="E494" s="98">
        <f>C494</f>
        <v>166.35</v>
      </c>
      <c r="F494" s="99" t="str">
        <f>D494</f>
        <v>m3</v>
      </c>
    </row>
    <row r="495" spans="1:6" x14ac:dyDescent="0.2">
      <c r="B495" s="61"/>
      <c r="C495" s="40"/>
      <c r="E495" s="63"/>
      <c r="F495" s="63"/>
    </row>
    <row r="496" spans="1:6" x14ac:dyDescent="0.2">
      <c r="A496" s="91">
        <v>324000</v>
      </c>
      <c r="B496" s="5" t="s">
        <v>75</v>
      </c>
      <c r="C496" s="32"/>
      <c r="D496" s="19"/>
      <c r="E496" s="31"/>
      <c r="F496" s="25"/>
    </row>
    <row r="497" spans="1:6" x14ac:dyDescent="0.2">
      <c r="A497" s="17">
        <v>324050</v>
      </c>
      <c r="B497" s="61" t="s">
        <v>80</v>
      </c>
      <c r="C497" s="32"/>
      <c r="D497" s="19"/>
      <c r="E497" s="31"/>
      <c r="F497" s="25"/>
    </row>
    <row r="498" spans="1:6" x14ac:dyDescent="0.2">
      <c r="A498" s="17"/>
      <c r="B498" s="61" t="s">
        <v>100</v>
      </c>
      <c r="C498" s="32">
        <v>1496</v>
      </c>
      <c r="D498" s="19"/>
      <c r="E498" s="31"/>
      <c r="F498" s="25"/>
    </row>
    <row r="499" spans="1:6" x14ac:dyDescent="0.2">
      <c r="A499" s="17"/>
      <c r="B499" s="46" t="s">
        <v>137</v>
      </c>
      <c r="C499" s="32">
        <v>25</v>
      </c>
      <c r="D499" s="19"/>
      <c r="E499" s="31"/>
      <c r="F499" s="25"/>
    </row>
    <row r="500" spans="1:6" x14ac:dyDescent="0.2">
      <c r="A500" s="17"/>
      <c r="B500" s="46" t="s">
        <v>138</v>
      </c>
      <c r="C500" s="32">
        <v>25</v>
      </c>
      <c r="D500" s="19"/>
      <c r="E500" s="31"/>
      <c r="F500" s="25"/>
    </row>
    <row r="501" spans="1:6" x14ac:dyDescent="0.2">
      <c r="A501" s="17"/>
      <c r="B501" s="46" t="s">
        <v>139</v>
      </c>
      <c r="C501" s="32">
        <v>25</v>
      </c>
      <c r="D501" s="19"/>
      <c r="E501" s="31"/>
      <c r="F501" s="25"/>
    </row>
    <row r="502" spans="1:6" x14ac:dyDescent="0.2">
      <c r="A502" s="17"/>
      <c r="B502" s="46" t="s">
        <v>140</v>
      </c>
      <c r="C502" s="32">
        <v>25</v>
      </c>
      <c r="D502" s="19"/>
      <c r="E502" s="31"/>
      <c r="F502" s="25"/>
    </row>
    <row r="503" spans="1:6" x14ac:dyDescent="0.2">
      <c r="A503" s="17"/>
      <c r="B503" s="46" t="s">
        <v>141</v>
      </c>
      <c r="C503" s="32">
        <v>25</v>
      </c>
      <c r="D503" s="19"/>
      <c r="E503" s="31"/>
      <c r="F503" s="25"/>
    </row>
    <row r="504" spans="1:6" x14ac:dyDescent="0.2">
      <c r="A504" s="17"/>
      <c r="B504" s="46" t="s">
        <v>142</v>
      </c>
      <c r="C504" s="32">
        <v>25</v>
      </c>
      <c r="D504" s="19"/>
      <c r="E504" s="31"/>
      <c r="F504" s="25"/>
    </row>
    <row r="505" spans="1:6" x14ac:dyDescent="0.2">
      <c r="A505" s="84"/>
      <c r="B505" s="46" t="s">
        <v>143</v>
      </c>
      <c r="C505" s="32">
        <v>25</v>
      </c>
      <c r="D505" s="19"/>
      <c r="E505" s="56"/>
    </row>
    <row r="506" spans="1:6" x14ac:dyDescent="0.2">
      <c r="A506" s="84"/>
      <c r="B506" s="46" t="s">
        <v>144</v>
      </c>
      <c r="C506" s="32">
        <v>25</v>
      </c>
      <c r="D506" s="19"/>
      <c r="E506" s="56"/>
    </row>
    <row r="507" spans="1:6" x14ac:dyDescent="0.2">
      <c r="A507" s="84"/>
      <c r="B507" s="46" t="s">
        <v>145</v>
      </c>
      <c r="C507" s="32">
        <v>25</v>
      </c>
      <c r="D507" s="52"/>
      <c r="E507" s="52"/>
      <c r="F507" s="63"/>
    </row>
    <row r="508" spans="1:6" x14ac:dyDescent="0.2">
      <c r="A508" s="84"/>
      <c r="B508" s="46" t="s">
        <v>146</v>
      </c>
      <c r="C508" s="32">
        <v>25</v>
      </c>
      <c r="D508" s="52"/>
      <c r="E508" s="56"/>
    </row>
    <row r="509" spans="1:6" x14ac:dyDescent="0.2">
      <c r="A509" s="84"/>
      <c r="B509" s="47" t="s">
        <v>152</v>
      </c>
      <c r="C509" s="32">
        <v>25</v>
      </c>
      <c r="D509" s="52"/>
      <c r="E509" s="56"/>
    </row>
    <row r="510" spans="1:6" x14ac:dyDescent="0.2">
      <c r="A510" s="84"/>
      <c r="B510" s="46" t="s">
        <v>153</v>
      </c>
      <c r="C510" s="32">
        <v>25</v>
      </c>
      <c r="D510" s="52"/>
      <c r="E510" s="56"/>
    </row>
    <row r="511" spans="1:6" x14ac:dyDescent="0.2">
      <c r="A511" s="84"/>
      <c r="B511" s="46" t="s">
        <v>154</v>
      </c>
      <c r="C511" s="81">
        <v>9.1999999999999993</v>
      </c>
      <c r="D511" s="19"/>
    </row>
    <row r="512" spans="1:6" x14ac:dyDescent="0.2">
      <c r="A512" s="84"/>
      <c r="B512" s="46" t="s">
        <v>155</v>
      </c>
      <c r="C512" s="81">
        <v>9.3000000000000007</v>
      </c>
    </row>
    <row r="513" spans="1:6" x14ac:dyDescent="0.2">
      <c r="A513" s="17"/>
      <c r="B513" s="46" t="s">
        <v>156</v>
      </c>
      <c r="C513" s="32">
        <v>25</v>
      </c>
      <c r="D513" s="19"/>
      <c r="E513" s="31"/>
      <c r="F513" s="25"/>
    </row>
    <row r="514" spans="1:6" x14ac:dyDescent="0.2">
      <c r="A514" s="17"/>
      <c r="B514" s="46" t="s">
        <v>147</v>
      </c>
      <c r="C514" s="32">
        <v>25</v>
      </c>
      <c r="D514" s="19"/>
      <c r="E514" s="31"/>
      <c r="F514" s="25"/>
    </row>
    <row r="515" spans="1:6" x14ac:dyDescent="0.2">
      <c r="A515" s="17"/>
      <c r="B515" s="46" t="s">
        <v>148</v>
      </c>
      <c r="C515" s="32">
        <v>25</v>
      </c>
      <c r="D515" s="19"/>
      <c r="E515" s="31"/>
      <c r="F515" s="25"/>
    </row>
    <row r="516" spans="1:6" x14ac:dyDescent="0.2">
      <c r="A516" s="17"/>
      <c r="B516" s="46" t="s">
        <v>149</v>
      </c>
      <c r="C516" s="32">
        <v>25</v>
      </c>
      <c r="D516" s="19"/>
      <c r="E516" s="31"/>
      <c r="F516" s="25"/>
    </row>
    <row r="517" spans="1:6" x14ac:dyDescent="0.2">
      <c r="A517" s="17"/>
      <c r="B517" s="46" t="s">
        <v>157</v>
      </c>
      <c r="C517" s="32">
        <v>25</v>
      </c>
      <c r="D517" s="19"/>
      <c r="E517" s="31"/>
      <c r="F517" s="25"/>
    </row>
    <row r="518" spans="1:6" x14ac:dyDescent="0.2">
      <c r="A518" s="17"/>
      <c r="B518" s="46" t="s">
        <v>147</v>
      </c>
      <c r="C518" s="32">
        <v>25</v>
      </c>
      <c r="D518" s="19"/>
      <c r="E518" s="31"/>
      <c r="F518" s="25"/>
    </row>
    <row r="519" spans="1:6" x14ac:dyDescent="0.2">
      <c r="A519" s="84"/>
      <c r="B519" s="46" t="s">
        <v>150</v>
      </c>
      <c r="C519" s="32">
        <v>25</v>
      </c>
      <c r="D519" s="19"/>
    </row>
    <row r="520" spans="1:6" x14ac:dyDescent="0.2">
      <c r="A520" s="84"/>
      <c r="B520" s="46" t="s">
        <v>151</v>
      </c>
      <c r="C520" s="32">
        <v>25</v>
      </c>
      <c r="D520" s="19"/>
    </row>
    <row r="521" spans="1:6" x14ac:dyDescent="0.2">
      <c r="A521" s="84"/>
      <c r="B521" s="104"/>
      <c r="C521" s="105">
        <f>SUM(C498:C520)</f>
        <v>2014.5</v>
      </c>
      <c r="D521" s="97" t="s">
        <v>90</v>
      </c>
      <c r="E521" s="98">
        <f>C521</f>
        <v>2014.5</v>
      </c>
      <c r="F521" s="99" t="str">
        <f>D521</f>
        <v>m3</v>
      </c>
    </row>
    <row r="522" spans="1:6" x14ac:dyDescent="0.2">
      <c r="C522" s="82"/>
      <c r="E522" s="63"/>
      <c r="F522" s="63"/>
    </row>
    <row r="523" spans="1:6" x14ac:dyDescent="0.2">
      <c r="A523" s="91">
        <v>324100</v>
      </c>
      <c r="B523" s="5" t="s">
        <v>121</v>
      </c>
      <c r="C523" s="40"/>
      <c r="D523" s="19"/>
    </row>
    <row r="524" spans="1:6" ht="25.5" x14ac:dyDescent="0.2">
      <c r="A524" s="17">
        <v>324140</v>
      </c>
      <c r="B524" s="61" t="s">
        <v>122</v>
      </c>
      <c r="C524" s="44">
        <v>35</v>
      </c>
      <c r="D524" s="59" t="s">
        <v>91</v>
      </c>
      <c r="E524" s="33">
        <f>C524</f>
        <v>35</v>
      </c>
      <c r="F524" s="62" t="str">
        <f>D524</f>
        <v>m2</v>
      </c>
    </row>
    <row r="526" spans="1:6" x14ac:dyDescent="0.2">
      <c r="A526" s="91">
        <v>325000</v>
      </c>
      <c r="B526" s="5" t="s">
        <v>123</v>
      </c>
      <c r="C526" s="82"/>
      <c r="D526" s="40"/>
      <c r="E526" s="31"/>
      <c r="F526" s="25"/>
    </row>
    <row r="527" spans="1:6" x14ac:dyDescent="0.2">
      <c r="A527" s="17">
        <v>325005</v>
      </c>
      <c r="B527" s="61" t="s">
        <v>124</v>
      </c>
      <c r="C527" s="82"/>
      <c r="D527" s="59"/>
      <c r="E527" s="31"/>
      <c r="F527" s="25"/>
    </row>
    <row r="528" spans="1:6" x14ac:dyDescent="0.2">
      <c r="A528" s="17"/>
      <c r="B528" s="39" t="s">
        <v>187</v>
      </c>
      <c r="C528" s="81"/>
      <c r="D528" s="59"/>
      <c r="E528" s="31"/>
      <c r="F528" s="25"/>
    </row>
    <row r="529" spans="1:6" x14ac:dyDescent="0.2">
      <c r="A529" s="17"/>
      <c r="B529" s="61" t="s">
        <v>172</v>
      </c>
      <c r="C529" s="81">
        <f t="shared" ref="C529:C534" si="4">20.75</f>
        <v>20.75</v>
      </c>
      <c r="D529" s="59"/>
      <c r="E529" s="31"/>
      <c r="F529" s="25"/>
    </row>
    <row r="530" spans="1:6" x14ac:dyDescent="0.2">
      <c r="A530" s="17"/>
      <c r="B530" s="61" t="s">
        <v>173</v>
      </c>
      <c r="C530" s="81">
        <f t="shared" si="4"/>
        <v>20.75</v>
      </c>
      <c r="D530" s="59"/>
      <c r="E530" s="31"/>
      <c r="F530" s="25"/>
    </row>
    <row r="531" spans="1:6" x14ac:dyDescent="0.2">
      <c r="A531" s="17"/>
      <c r="B531" s="61" t="s">
        <v>174</v>
      </c>
      <c r="C531" s="81">
        <f t="shared" si="4"/>
        <v>20.75</v>
      </c>
      <c r="D531" s="59"/>
      <c r="E531" s="31"/>
      <c r="F531" s="25"/>
    </row>
    <row r="532" spans="1:6" x14ac:dyDescent="0.2">
      <c r="A532" s="17"/>
      <c r="B532" s="61" t="s">
        <v>178</v>
      </c>
      <c r="C532" s="81">
        <f t="shared" si="4"/>
        <v>20.75</v>
      </c>
      <c r="D532" s="59"/>
      <c r="E532" s="31"/>
      <c r="F532" s="25"/>
    </row>
    <row r="533" spans="1:6" x14ac:dyDescent="0.2">
      <c r="A533" s="17"/>
      <c r="B533" s="61" t="s">
        <v>179</v>
      </c>
      <c r="C533" s="81">
        <f t="shared" si="4"/>
        <v>20.75</v>
      </c>
      <c r="D533" s="59"/>
      <c r="E533" s="31"/>
      <c r="F533" s="25"/>
    </row>
    <row r="534" spans="1:6" x14ac:dyDescent="0.2">
      <c r="A534" s="17"/>
      <c r="B534" s="61" t="s">
        <v>175</v>
      </c>
      <c r="C534" s="81">
        <f t="shared" si="4"/>
        <v>20.75</v>
      </c>
      <c r="D534" s="59"/>
      <c r="E534" s="31"/>
      <c r="F534" s="25"/>
    </row>
    <row r="535" spans="1:6" x14ac:dyDescent="0.2">
      <c r="A535" s="17"/>
      <c r="B535" s="61" t="s">
        <v>176</v>
      </c>
      <c r="C535" s="81">
        <f>17.67</f>
        <v>17.670000000000002</v>
      </c>
      <c r="D535" s="59"/>
      <c r="E535" s="31"/>
      <c r="F535" s="25"/>
    </row>
    <row r="536" spans="1:6" x14ac:dyDescent="0.2">
      <c r="A536" s="17"/>
      <c r="B536" s="61" t="s">
        <v>177</v>
      </c>
      <c r="C536" s="81">
        <f>20.75</f>
        <v>20.75</v>
      </c>
      <c r="D536" s="59"/>
      <c r="E536" s="31"/>
      <c r="F536" s="25"/>
    </row>
    <row r="537" spans="1:6" x14ac:dyDescent="0.2">
      <c r="A537" s="17"/>
      <c r="B537" s="95"/>
      <c r="C537" s="106">
        <f>SUM(C529:C536)</f>
        <v>162.92000000000002</v>
      </c>
      <c r="D537" s="97" t="s">
        <v>91</v>
      </c>
      <c r="E537" s="98">
        <f>C537</f>
        <v>162.92000000000002</v>
      </c>
      <c r="F537" s="99" t="str">
        <f>D537</f>
        <v>m2</v>
      </c>
    </row>
    <row r="538" spans="1:6" x14ac:dyDescent="0.2">
      <c r="A538" s="17">
        <v>325027</v>
      </c>
      <c r="B538" s="61" t="s">
        <v>125</v>
      </c>
      <c r="C538" s="82"/>
      <c r="D538" s="59"/>
      <c r="E538" s="31"/>
      <c r="F538" s="25"/>
    </row>
    <row r="539" spans="1:6" x14ac:dyDescent="0.2">
      <c r="A539" s="17"/>
      <c r="B539" s="61" t="s">
        <v>256</v>
      </c>
      <c r="C539" s="86">
        <f>10.67+4.29+13.64+13.53</f>
        <v>42.13</v>
      </c>
      <c r="D539" s="59" t="s">
        <v>91</v>
      </c>
      <c r="E539" s="33">
        <f>C539</f>
        <v>42.13</v>
      </c>
      <c r="F539" s="62" t="str">
        <f>D539</f>
        <v>m2</v>
      </c>
    </row>
    <row r="540" spans="1:6" x14ac:dyDescent="0.2">
      <c r="A540" s="17"/>
      <c r="B540" s="61"/>
      <c r="C540" s="82"/>
      <c r="D540" s="59"/>
      <c r="E540" s="31"/>
      <c r="F540" s="25"/>
    </row>
    <row r="541" spans="1:6" ht="25.5" x14ac:dyDescent="0.2">
      <c r="A541" s="17">
        <v>325085</v>
      </c>
      <c r="B541" s="61" t="s">
        <v>126</v>
      </c>
      <c r="C541" s="82"/>
      <c r="D541" s="59"/>
      <c r="E541" s="31"/>
      <c r="F541" s="25"/>
    </row>
    <row r="542" spans="1:6" x14ac:dyDescent="0.2">
      <c r="A542" s="17"/>
      <c r="B542" s="61" t="s">
        <v>257</v>
      </c>
      <c r="C542" s="84">
        <f>83.2*1.5</f>
        <v>124.80000000000001</v>
      </c>
      <c r="D542" s="59" t="s">
        <v>91</v>
      </c>
      <c r="E542" s="33">
        <f>C542</f>
        <v>124.80000000000001</v>
      </c>
      <c r="F542" s="62" t="str">
        <f>D542</f>
        <v>m2</v>
      </c>
    </row>
    <row r="543" spans="1:6" x14ac:dyDescent="0.2">
      <c r="A543" s="17"/>
      <c r="B543" s="61"/>
      <c r="C543" s="82"/>
      <c r="D543" s="59"/>
      <c r="E543" s="31"/>
      <c r="F543" s="25"/>
    </row>
    <row r="544" spans="1:6" x14ac:dyDescent="0.2">
      <c r="A544" s="91">
        <v>326000</v>
      </c>
      <c r="B544" s="5" t="s">
        <v>127</v>
      </c>
      <c r="C544" s="84"/>
      <c r="D544" s="59"/>
      <c r="E544" s="31"/>
      <c r="F544" s="25"/>
    </row>
    <row r="545" spans="1:6" x14ac:dyDescent="0.2">
      <c r="A545" s="17">
        <v>326010</v>
      </c>
      <c r="B545" s="61" t="s">
        <v>128</v>
      </c>
      <c r="C545" s="84">
        <v>2199.85</v>
      </c>
      <c r="D545" s="59" t="s">
        <v>6</v>
      </c>
      <c r="E545" s="33">
        <f>C545</f>
        <v>2199.85</v>
      </c>
      <c r="F545" s="62" t="str">
        <f>D545</f>
        <v>m</v>
      </c>
    </row>
    <row r="546" spans="1:6" x14ac:dyDescent="0.2">
      <c r="A546" s="17"/>
      <c r="B546" s="61"/>
      <c r="C546" s="84"/>
      <c r="D546" s="59"/>
      <c r="E546" s="31"/>
      <c r="F546" s="25"/>
    </row>
    <row r="547" spans="1:6" x14ac:dyDescent="0.2">
      <c r="A547" s="17">
        <v>326020</v>
      </c>
      <c r="B547" s="61" t="s">
        <v>129</v>
      </c>
      <c r="C547" s="84">
        <v>63</v>
      </c>
      <c r="D547" s="59" t="s">
        <v>6</v>
      </c>
      <c r="E547" s="33">
        <f>C547</f>
        <v>63</v>
      </c>
      <c r="F547" s="62" t="str">
        <f>D547</f>
        <v>m</v>
      </c>
    </row>
    <row r="548" spans="1:6" x14ac:dyDescent="0.2">
      <c r="A548" s="17"/>
      <c r="B548" s="61"/>
      <c r="C548" s="84"/>
      <c r="D548" s="59"/>
      <c r="E548" s="31"/>
      <c r="F548" s="25"/>
    </row>
    <row r="549" spans="1:6" x14ac:dyDescent="0.2">
      <c r="A549" s="17">
        <v>326030</v>
      </c>
      <c r="B549" s="61" t="s">
        <v>130</v>
      </c>
      <c r="C549" s="84">
        <v>594.47</v>
      </c>
      <c r="D549" s="59" t="s">
        <v>6</v>
      </c>
      <c r="E549" s="33">
        <f>C549</f>
        <v>594.47</v>
      </c>
      <c r="F549" s="62" t="str">
        <f>D549</f>
        <v>m</v>
      </c>
    </row>
    <row r="550" spans="1:6" x14ac:dyDescent="0.2">
      <c r="A550" s="17"/>
      <c r="B550" s="61"/>
      <c r="C550" s="84"/>
      <c r="D550" s="59"/>
      <c r="E550" s="31"/>
      <c r="F550" s="25"/>
    </row>
    <row r="551" spans="1:6" x14ac:dyDescent="0.2">
      <c r="A551" s="17" t="s">
        <v>258</v>
      </c>
      <c r="B551" s="61" t="s">
        <v>259</v>
      </c>
      <c r="C551" s="84">
        <v>142.5</v>
      </c>
      <c r="D551" s="59" t="s">
        <v>6</v>
      </c>
      <c r="E551" s="33">
        <f>C551</f>
        <v>142.5</v>
      </c>
      <c r="F551" s="62" t="str">
        <f>D551</f>
        <v>m</v>
      </c>
    </row>
    <row r="552" spans="1:6" x14ac:dyDescent="0.2">
      <c r="A552" s="17"/>
      <c r="B552" s="61"/>
      <c r="C552" s="59"/>
      <c r="D552" s="19"/>
      <c r="E552" s="31"/>
      <c r="F552" s="25"/>
    </row>
    <row r="553" spans="1:6" x14ac:dyDescent="0.2">
      <c r="A553" s="91">
        <v>330000</v>
      </c>
      <c r="B553" s="5" t="s">
        <v>32</v>
      </c>
      <c r="C553" s="40"/>
      <c r="D553" s="19"/>
      <c r="E553" s="31"/>
      <c r="F553" s="25"/>
    </row>
    <row r="554" spans="1:6" s="15" customFormat="1" ht="25.5" x14ac:dyDescent="0.2">
      <c r="A554" s="91">
        <v>331000</v>
      </c>
      <c r="B554" s="10" t="s">
        <v>63</v>
      </c>
      <c r="C554" s="32"/>
      <c r="D554" s="59"/>
      <c r="E554" s="33"/>
      <c r="F554" s="62"/>
    </row>
    <row r="555" spans="1:6" s="15" customFormat="1" x14ac:dyDescent="0.2">
      <c r="A555" s="91">
        <v>331100</v>
      </c>
      <c r="B555" s="5" t="s">
        <v>64</v>
      </c>
      <c r="C555" s="32"/>
      <c r="D555" s="59"/>
      <c r="E555" s="33"/>
      <c r="F555" s="62"/>
    </row>
    <row r="556" spans="1:6" s="15" customFormat="1" x14ac:dyDescent="0.2">
      <c r="A556" s="17">
        <v>331110</v>
      </c>
      <c r="B556" s="61" t="s">
        <v>65</v>
      </c>
      <c r="C556" s="32">
        <v>32</v>
      </c>
      <c r="D556" s="59" t="s">
        <v>7</v>
      </c>
      <c r="E556" s="33">
        <f>C556</f>
        <v>32</v>
      </c>
      <c r="F556" s="62" t="str">
        <f>D556</f>
        <v>db</v>
      </c>
    </row>
    <row r="557" spans="1:6" s="15" customFormat="1" x14ac:dyDescent="0.2">
      <c r="A557" s="17"/>
      <c r="B557" s="61"/>
      <c r="C557" s="32"/>
      <c r="D557" s="59"/>
      <c r="E557" s="33"/>
      <c r="F557" s="62"/>
    </row>
    <row r="558" spans="1:6" s="15" customFormat="1" x14ac:dyDescent="0.2">
      <c r="A558" s="17">
        <v>331120</v>
      </c>
      <c r="B558" s="61" t="s">
        <v>66</v>
      </c>
      <c r="C558" s="32">
        <v>37</v>
      </c>
      <c r="D558" s="59" t="s">
        <v>7</v>
      </c>
      <c r="E558" s="33">
        <f t="shared" ref="E558" si="5">C558</f>
        <v>37</v>
      </c>
      <c r="F558" s="62" t="str">
        <f t="shared" ref="F558" si="6">D558</f>
        <v>db</v>
      </c>
    </row>
    <row r="559" spans="1:6" s="15" customFormat="1" x14ac:dyDescent="0.2">
      <c r="A559" s="17"/>
      <c r="B559" s="61"/>
      <c r="C559" s="32"/>
      <c r="D559" s="59"/>
      <c r="E559" s="33"/>
      <c r="F559" s="62"/>
    </row>
    <row r="560" spans="1:6" s="15" customFormat="1" x14ac:dyDescent="0.2">
      <c r="A560" s="17">
        <v>331150</v>
      </c>
      <c r="B560" s="61" t="s">
        <v>18</v>
      </c>
      <c r="C560" s="32">
        <v>4.5</v>
      </c>
      <c r="D560" s="59" t="s">
        <v>6</v>
      </c>
      <c r="E560" s="33">
        <f>C560</f>
        <v>4.5</v>
      </c>
      <c r="F560" s="62" t="str">
        <f>D560</f>
        <v>m</v>
      </c>
    </row>
    <row r="561" spans="1:6" s="15" customFormat="1" x14ac:dyDescent="0.2">
      <c r="A561" s="17"/>
      <c r="B561" s="61"/>
      <c r="C561" s="32"/>
      <c r="D561" s="59"/>
      <c r="E561" s="33"/>
      <c r="F561" s="62"/>
    </row>
    <row r="562" spans="1:6" x14ac:dyDescent="0.2">
      <c r="A562" s="91">
        <v>332000</v>
      </c>
      <c r="B562" s="5" t="s">
        <v>73</v>
      </c>
      <c r="C562" s="32"/>
      <c r="D562" s="59"/>
      <c r="E562" s="33"/>
      <c r="F562" s="62"/>
    </row>
    <row r="563" spans="1:6" x14ac:dyDescent="0.2">
      <c r="A563" s="91">
        <v>332100</v>
      </c>
      <c r="B563" s="5" t="s">
        <v>33</v>
      </c>
      <c r="C563" s="32"/>
      <c r="D563" s="59"/>
      <c r="E563" s="33"/>
      <c r="F563" s="62"/>
    </row>
    <row r="564" spans="1:6" x14ac:dyDescent="0.2">
      <c r="A564" s="17">
        <v>332120</v>
      </c>
      <c r="B564" s="61" t="s">
        <v>34</v>
      </c>
      <c r="C564" s="40"/>
      <c r="E564" s="63"/>
      <c r="F564" s="63"/>
    </row>
    <row r="565" spans="1:6" x14ac:dyDescent="0.2">
      <c r="A565" s="17"/>
      <c r="B565" s="61" t="s">
        <v>261</v>
      </c>
      <c r="C565" s="32">
        <f>665*0.12</f>
        <v>79.8</v>
      </c>
      <c r="E565" s="63"/>
      <c r="F565" s="63"/>
    </row>
    <row r="566" spans="1:6" x14ac:dyDescent="0.2">
      <c r="A566" s="17"/>
      <c r="B566" s="61" t="s">
        <v>262</v>
      </c>
      <c r="C566" s="32">
        <f>427*0.12</f>
        <v>51.239999999999995</v>
      </c>
      <c r="D566" s="59"/>
      <c r="E566" s="33"/>
      <c r="F566" s="62"/>
    </row>
    <row r="567" spans="1:6" x14ac:dyDescent="0.2">
      <c r="A567" s="17"/>
      <c r="B567" s="61" t="s">
        <v>263</v>
      </c>
      <c r="C567" s="32">
        <f>1244*0.12</f>
        <v>149.28</v>
      </c>
      <c r="D567" s="59"/>
      <c r="E567" s="33"/>
      <c r="F567" s="62"/>
    </row>
    <row r="568" spans="1:6" x14ac:dyDescent="0.2">
      <c r="A568" s="17"/>
      <c r="B568" s="61"/>
      <c r="C568" s="32">
        <f>SUM(C565:C567)</f>
        <v>280.32</v>
      </c>
      <c r="D568" s="59" t="s">
        <v>91</v>
      </c>
      <c r="E568" s="33">
        <f>C568</f>
        <v>280.32</v>
      </c>
      <c r="F568" s="62" t="str">
        <f>D568</f>
        <v>m2</v>
      </c>
    </row>
    <row r="569" spans="1:6" x14ac:dyDescent="0.2">
      <c r="A569" s="17"/>
      <c r="B569" s="61"/>
      <c r="C569" s="40"/>
      <c r="D569" s="59"/>
      <c r="E569" s="33"/>
      <c r="F569" s="62"/>
    </row>
    <row r="570" spans="1:6" ht="25.5" x14ac:dyDescent="0.2">
      <c r="A570" s="17">
        <v>332120</v>
      </c>
      <c r="B570" s="61" t="s">
        <v>114</v>
      </c>
      <c r="C570" s="40"/>
      <c r="E570" s="63"/>
      <c r="F570" s="63"/>
    </row>
    <row r="571" spans="1:6" x14ac:dyDescent="0.2">
      <c r="A571" s="17"/>
      <c r="B571" s="61" t="s">
        <v>264</v>
      </c>
      <c r="C571" s="32">
        <f>85.7*0.12</f>
        <v>10.284000000000001</v>
      </c>
      <c r="D571" s="59" t="s">
        <v>91</v>
      </c>
      <c r="E571" s="33">
        <f>C571</f>
        <v>10.284000000000001</v>
      </c>
      <c r="F571" s="62" t="str">
        <f>D571</f>
        <v>m2</v>
      </c>
    </row>
    <row r="572" spans="1:6" x14ac:dyDescent="0.2">
      <c r="A572" s="17"/>
      <c r="B572" s="61"/>
      <c r="C572" s="40"/>
      <c r="D572" s="59"/>
      <c r="E572" s="33"/>
      <c r="F572" s="62"/>
    </row>
    <row r="573" spans="1:6" x14ac:dyDescent="0.2">
      <c r="A573" s="17">
        <v>332125</v>
      </c>
      <c r="B573" s="61" t="s">
        <v>35</v>
      </c>
      <c r="C573" s="40"/>
      <c r="E573" s="63"/>
      <c r="F573" s="63"/>
    </row>
    <row r="574" spans="1:6" x14ac:dyDescent="0.2">
      <c r="A574" s="17"/>
      <c r="B574" s="61" t="s">
        <v>265</v>
      </c>
      <c r="C574" s="32">
        <f>6*5+17*1.72*2+4</f>
        <v>92.47999999999999</v>
      </c>
      <c r="D574" s="59" t="s">
        <v>91</v>
      </c>
      <c r="E574" s="33">
        <f>C574</f>
        <v>92.47999999999999</v>
      </c>
      <c r="F574" s="62" t="str">
        <f>D574</f>
        <v>m2</v>
      </c>
    </row>
    <row r="575" spans="1:6" x14ac:dyDescent="0.2">
      <c r="A575" s="17"/>
      <c r="B575" s="61"/>
      <c r="C575" s="40"/>
      <c r="D575" s="59"/>
      <c r="E575" s="33"/>
      <c r="F575" s="62"/>
    </row>
    <row r="576" spans="1:6" ht="25.5" x14ac:dyDescent="0.2">
      <c r="A576" s="17">
        <v>332125</v>
      </c>
      <c r="B576" s="61" t="s">
        <v>266</v>
      </c>
      <c r="C576" s="32">
        <v>91</v>
      </c>
      <c r="D576" s="59" t="s">
        <v>7</v>
      </c>
      <c r="E576" s="33">
        <f>C576</f>
        <v>91</v>
      </c>
      <c r="F576" s="62" t="str">
        <f>D576</f>
        <v>db</v>
      </c>
    </row>
    <row r="577" spans="1:6" x14ac:dyDescent="0.2">
      <c r="A577" s="17"/>
      <c r="B577" s="61"/>
      <c r="C577" s="40"/>
      <c r="D577" s="59"/>
      <c r="E577" s="33"/>
      <c r="F577" s="62"/>
    </row>
    <row r="578" spans="1:6" ht="25.5" x14ac:dyDescent="0.2">
      <c r="A578" s="17">
        <v>332125</v>
      </c>
      <c r="B578" s="61" t="s">
        <v>115</v>
      </c>
      <c r="C578" s="32">
        <v>8</v>
      </c>
      <c r="D578" s="59" t="s">
        <v>7</v>
      </c>
      <c r="E578" s="33">
        <f>C578</f>
        <v>8</v>
      </c>
      <c r="F578" s="62" t="str">
        <f>D578</f>
        <v>db</v>
      </c>
    </row>
    <row r="579" spans="1:6" x14ac:dyDescent="0.2">
      <c r="C579" s="82"/>
      <c r="E579" s="63"/>
      <c r="F579" s="63"/>
    </row>
    <row r="580" spans="1:6" x14ac:dyDescent="0.2">
      <c r="A580" s="17" t="s">
        <v>258</v>
      </c>
      <c r="B580" s="61" t="s">
        <v>112</v>
      </c>
      <c r="C580" s="32">
        <v>4</v>
      </c>
      <c r="D580" s="59" t="s">
        <v>113</v>
      </c>
      <c r="E580" s="33">
        <f>C580</f>
        <v>4</v>
      </c>
      <c r="F580" s="62" t="str">
        <f>D580</f>
        <v>helyszín</v>
      </c>
    </row>
    <row r="581" spans="1:6" x14ac:dyDescent="0.2">
      <c r="C581" s="82"/>
      <c r="E581" s="63"/>
      <c r="F581" s="63"/>
    </row>
    <row r="582" spans="1:6" x14ac:dyDescent="0.2">
      <c r="A582" s="91">
        <v>332200</v>
      </c>
      <c r="B582" s="5" t="s">
        <v>36</v>
      </c>
      <c r="C582" s="40"/>
      <c r="D582" s="59"/>
      <c r="E582" s="33"/>
      <c r="F582" s="62"/>
    </row>
    <row r="583" spans="1:6" x14ac:dyDescent="0.2">
      <c r="A583" s="17">
        <v>332210</v>
      </c>
      <c r="B583" s="61" t="s">
        <v>37</v>
      </c>
      <c r="C583" s="32">
        <v>94</v>
      </c>
      <c r="D583" s="59" t="s">
        <v>7</v>
      </c>
      <c r="E583" s="33">
        <f t="shared" ref="E583:E585" si="7">C583</f>
        <v>94</v>
      </c>
      <c r="F583" s="62" t="str">
        <f t="shared" ref="F583:F585" si="8">D583</f>
        <v>db</v>
      </c>
    </row>
    <row r="584" spans="1:6" x14ac:dyDescent="0.2">
      <c r="A584" s="17">
        <v>332230</v>
      </c>
      <c r="B584" s="61" t="s">
        <v>78</v>
      </c>
      <c r="C584" s="32">
        <v>146</v>
      </c>
      <c r="D584" s="59" t="s">
        <v>7</v>
      </c>
      <c r="E584" s="33">
        <f t="shared" si="7"/>
        <v>146</v>
      </c>
      <c r="F584" s="62" t="str">
        <f t="shared" si="8"/>
        <v>db</v>
      </c>
    </row>
    <row r="585" spans="1:6" x14ac:dyDescent="0.2">
      <c r="A585" s="17">
        <v>332231</v>
      </c>
      <c r="B585" s="61" t="s">
        <v>88</v>
      </c>
      <c r="C585" s="32">
        <v>25</v>
      </c>
      <c r="D585" s="59" t="s">
        <v>7</v>
      </c>
      <c r="E585" s="33">
        <f t="shared" si="7"/>
        <v>25</v>
      </c>
      <c r="F585" s="62" t="str">
        <f t="shared" si="8"/>
        <v>db</v>
      </c>
    </row>
    <row r="586" spans="1:6" x14ac:dyDescent="0.2">
      <c r="A586" s="91">
        <v>334000</v>
      </c>
      <c r="B586" s="5" t="s">
        <v>38</v>
      </c>
      <c r="C586" s="32"/>
      <c r="D586" s="59"/>
      <c r="E586" s="33"/>
      <c r="F586" s="62"/>
    </row>
    <row r="587" spans="1:6" s="15" customFormat="1" x14ac:dyDescent="0.2">
      <c r="A587" s="17">
        <v>334065</v>
      </c>
      <c r="B587" s="61" t="s">
        <v>39</v>
      </c>
      <c r="C587" s="32">
        <v>227</v>
      </c>
      <c r="D587" s="59" t="s">
        <v>106</v>
      </c>
      <c r="E587" s="33">
        <f>C587</f>
        <v>227</v>
      </c>
      <c r="F587" s="62" t="str">
        <f>D587</f>
        <v>fm</v>
      </c>
    </row>
    <row r="588" spans="1:6" s="15" customFormat="1" x14ac:dyDescent="0.2">
      <c r="A588" s="91">
        <v>800000</v>
      </c>
      <c r="B588" s="6" t="s">
        <v>40</v>
      </c>
      <c r="C588" s="32"/>
      <c r="D588" s="59"/>
      <c r="E588" s="33"/>
      <c r="F588" s="62"/>
    </row>
    <row r="589" spans="1:6" x14ac:dyDescent="0.2">
      <c r="A589" s="91">
        <v>820000</v>
      </c>
      <c r="B589" s="5" t="s">
        <v>41</v>
      </c>
      <c r="C589" s="32"/>
      <c r="D589" s="59"/>
      <c r="E589" s="33"/>
      <c r="F589" s="62"/>
    </row>
    <row r="590" spans="1:6" x14ac:dyDescent="0.2">
      <c r="A590" s="91">
        <v>821000</v>
      </c>
      <c r="B590" s="5" t="s">
        <v>42</v>
      </c>
      <c r="C590" s="32"/>
      <c r="D590" s="59"/>
      <c r="E590" s="33"/>
      <c r="F590" s="62"/>
    </row>
    <row r="591" spans="1:6" ht="25.5" x14ac:dyDescent="0.2">
      <c r="A591" s="17">
        <v>821020</v>
      </c>
      <c r="B591" s="61" t="s">
        <v>43</v>
      </c>
      <c r="C591" s="32">
        <v>40</v>
      </c>
      <c r="D591" s="59" t="s">
        <v>7</v>
      </c>
      <c r="E591" s="33">
        <f>C591</f>
        <v>40</v>
      </c>
      <c r="F591" s="62" t="str">
        <f>D591</f>
        <v>db</v>
      </c>
    </row>
    <row r="592" spans="1:6" x14ac:dyDescent="0.2">
      <c r="A592" s="91">
        <v>822000</v>
      </c>
      <c r="B592" s="5" t="s">
        <v>44</v>
      </c>
      <c r="C592" s="32"/>
      <c r="D592" s="59"/>
      <c r="E592" s="33"/>
      <c r="F592" s="62"/>
    </row>
    <row r="593" spans="1:6" x14ac:dyDescent="0.2">
      <c r="A593" s="17">
        <v>822010</v>
      </c>
      <c r="B593" s="61" t="s">
        <v>45</v>
      </c>
      <c r="C593" s="32">
        <f>C198/0.1</f>
        <v>8652</v>
      </c>
      <c r="D593" s="59" t="s">
        <v>91</v>
      </c>
      <c r="E593" s="33">
        <f>C593</f>
        <v>8652</v>
      </c>
      <c r="F593" s="62" t="str">
        <f>D593</f>
        <v>m2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9" manualBreakCount="9">
    <brk id="63" max="5" man="1"/>
    <brk id="123" max="5" man="1"/>
    <brk id="195" max="5" man="1"/>
    <brk id="264" max="5" man="1"/>
    <brk id="336" max="5" man="1"/>
    <brk id="390" max="5" man="1"/>
    <brk id="449" max="5" man="1"/>
    <brk id="515" max="5" man="1"/>
    <brk id="5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költségvetés</vt:lpstr>
      <vt:lpstr>mennyiségkimutatás</vt:lpstr>
      <vt:lpstr>költségvetés!Nyomtatási_terület</vt:lpstr>
      <vt:lpstr>mennyiségkimutatás!Nyomtatási_terület</vt:lpstr>
    </vt:vector>
  </TitlesOfParts>
  <Company>NIF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Laura Kazsukné Liszkai</cp:lastModifiedBy>
  <cp:lastPrinted>2018-02-11T09:20:31Z</cp:lastPrinted>
  <dcterms:created xsi:type="dcterms:W3CDTF">2003-05-15T12:15:23Z</dcterms:created>
  <dcterms:modified xsi:type="dcterms:W3CDTF">2018-02-28T08:00:12Z</dcterms:modified>
</cp:coreProperties>
</file>