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olya\Desktop\Mfalu_kvtg_0815\j_kertépitészet_útépites\"/>
    </mc:Choice>
  </mc:AlternateContent>
  <bookViews>
    <workbookView xWindow="0" yWindow="0" windowWidth="16380" windowHeight="8196" tabRatio="991" activeTab="1"/>
  </bookViews>
  <sheets>
    <sheet name="Főösszesítő" sheetId="1" r:id="rId1"/>
    <sheet name="K-T_Tájépítészet" sheetId="2" r:id="rId2"/>
  </sheets>
  <definedNames>
    <definedName name="__" localSheetId="0">#REF!</definedName>
    <definedName name="__">#REF!</definedName>
    <definedName name="___1" localSheetId="0">#REF!</definedName>
    <definedName name="___1">#REF!</definedName>
    <definedName name="___1_1" localSheetId="0">#REF!</definedName>
    <definedName name="___1_1">#REF!</definedName>
    <definedName name="___1_1_1" localSheetId="0">#REF!</definedName>
    <definedName name="___1_1_1">#REF!</definedName>
    <definedName name="___2" localSheetId="0">#REF!</definedName>
    <definedName name="___2">#REF!</definedName>
    <definedName name="___3" localSheetId="0">#REF!</definedName>
    <definedName name="___3">#REF!</definedName>
    <definedName name="_1___1_1" localSheetId="0">#REF!</definedName>
    <definedName name="_1___1_1">#REF!</definedName>
    <definedName name="_10Nyomtatás_Cím_1_1" localSheetId="0">#REF!</definedName>
    <definedName name="_10Nyomtatás_Cím_1_1">#REF!</definedName>
    <definedName name="_11Nyomtatási_Tartomány_1_1" localSheetId="0">#REF!</definedName>
    <definedName name="_11Nyomtatási_Tartomány_1_1">#REF!</definedName>
    <definedName name="_12PRG_1_1" localSheetId="0">#REF!</definedName>
    <definedName name="_12PRG_1_1">#REF!</definedName>
    <definedName name="_13VAL_1_1" localSheetId="0">#REF!</definedName>
    <definedName name="_13VAL_1_1">#REF!</definedName>
    <definedName name="_14VÁLT_1_1" localSheetId="0">#REF!</definedName>
    <definedName name="_14VÁLT_1_1">#REF!</definedName>
    <definedName name="_15VALU_1_1" localSheetId="0">#REF!</definedName>
    <definedName name="_15VALU_1_1">#REF!</definedName>
    <definedName name="_2ALAP_1_1" localSheetId="0">#REF!</definedName>
    <definedName name="_2ALAP_1_1">#REF!</definedName>
    <definedName name="_3ATSÁR_1_1" localSheetId="0">#REF!</definedName>
    <definedName name="_3ATSÁR_1_1">#REF!</definedName>
    <definedName name="_4ATSÁRF_1_1" localSheetId="0">#REF!</definedName>
    <definedName name="_4ATSÁRF_1_1">#REF!</definedName>
    <definedName name="_5DEMÁR_1_1" localSheetId="0">#REF!</definedName>
    <definedName name="_5DEMÁR_1_1">#REF!</definedName>
    <definedName name="_6DEMÁRF_1_1" localSheetId="0">#REF!</definedName>
    <definedName name="_6DEMÁRF_1_1">#REF!</definedName>
    <definedName name="_7EM_1_1" localSheetId="0">#REF!</definedName>
    <definedName name="_7EM_1_1">#REF!</definedName>
    <definedName name="_8EN_1_1" localSheetId="0">#REF!</definedName>
    <definedName name="_8EN_1_1">#REF!</definedName>
    <definedName name="_9Könyvtár_1_1" localSheetId="0">#REF!</definedName>
    <definedName name="_9Könyvtár_1_1">#REF!</definedName>
    <definedName name="ALAP" localSheetId="0">#REF!</definedName>
    <definedName name="ALAP">#REF!</definedName>
    <definedName name="ALAP_1" localSheetId="0">#REF!</definedName>
    <definedName name="ALAP_1">#REF!</definedName>
    <definedName name="ALAP_1_1" localSheetId="0">#REF!</definedName>
    <definedName name="ALAP_1_1">#REF!</definedName>
    <definedName name="ALAP_1_1_1" localSheetId="0">#REF!</definedName>
    <definedName name="ALAP_1_1_1">#REF!</definedName>
    <definedName name="ALAP_2" localSheetId="0">#REF!</definedName>
    <definedName name="ALAP_2">#REF!</definedName>
    <definedName name="ALAP_3" localSheetId="0">#REF!</definedName>
    <definedName name="ALAP_3">#REF!</definedName>
    <definedName name="ATSÁR" localSheetId="0">#REF!</definedName>
    <definedName name="ATSÁR">#REF!</definedName>
    <definedName name="ATSÁR_1" localSheetId="0">#REF!</definedName>
    <definedName name="ATSÁR_1">#REF!</definedName>
    <definedName name="ATSÁR_1_1" localSheetId="0">#REF!</definedName>
    <definedName name="ATSÁR_1_1">#REF!</definedName>
    <definedName name="ATSÁR_1_1_1" localSheetId="0">#REF!</definedName>
    <definedName name="ATSÁR_1_1_1">#REF!</definedName>
    <definedName name="ATSÁR_2" localSheetId="0">#REF!</definedName>
    <definedName name="ATSÁR_2">#REF!</definedName>
    <definedName name="ATSÁR_3" localSheetId="0">#REF!</definedName>
    <definedName name="ATSÁR_3">#REF!</definedName>
    <definedName name="ATSÁRF" localSheetId="0">#REF!</definedName>
    <definedName name="ATSÁRF">#REF!</definedName>
    <definedName name="ATSÁRF_1" localSheetId="0">#REF!</definedName>
    <definedName name="ATSÁRF_1">#REF!</definedName>
    <definedName name="ATSÁRF_1_1" localSheetId="0">#REF!</definedName>
    <definedName name="ATSÁRF_1_1">#REF!</definedName>
    <definedName name="ATSÁRF_1_1_1" localSheetId="0">#REF!</definedName>
    <definedName name="ATSÁRF_1_1_1">#REF!</definedName>
    <definedName name="ATSÁRF_2" localSheetId="0">#REF!</definedName>
    <definedName name="ATSÁRF_2">#REF!</definedName>
    <definedName name="ATSÁRF_3" localSheetId="0">#REF!</definedName>
    <definedName name="ATSÁRF_3">#REF!</definedName>
    <definedName name="ddasda">#REF!</definedName>
    <definedName name="DEMÁR" localSheetId="0">#REF!</definedName>
    <definedName name="DEMÁR">#REF!</definedName>
    <definedName name="DEMÁR_1" localSheetId="0">#REF!</definedName>
    <definedName name="DEMÁR_1">#REF!</definedName>
    <definedName name="DEMÁR_1_1" localSheetId="0">#REF!</definedName>
    <definedName name="DEMÁR_1_1">#REF!</definedName>
    <definedName name="DEMÁR_1_1_1" localSheetId="0">#REF!</definedName>
    <definedName name="DEMÁR_1_1_1">#REF!</definedName>
    <definedName name="DEMÁR_2" localSheetId="0">#REF!</definedName>
    <definedName name="DEMÁR_2">#REF!</definedName>
    <definedName name="DEMÁR_3" localSheetId="0">#REF!</definedName>
    <definedName name="DEMÁR_3">#REF!</definedName>
    <definedName name="DEMÁRF" localSheetId="0">#REF!</definedName>
    <definedName name="DEMÁRF">#REF!</definedName>
    <definedName name="DEMÁRF_1" localSheetId="0">#REF!</definedName>
    <definedName name="DEMÁRF_1">#REF!</definedName>
    <definedName name="DEMÁRF_1_1" localSheetId="0">#REF!</definedName>
    <definedName name="DEMÁRF_1_1">#REF!</definedName>
    <definedName name="DEMÁRF_1_1_1" localSheetId="0">#REF!</definedName>
    <definedName name="DEMÁRF_1_1_1">#REF!</definedName>
    <definedName name="DEMÁRF_2" localSheetId="0">#REF!</definedName>
    <definedName name="DEMÁRF_2">#REF!</definedName>
    <definedName name="DEMÁRF_3" localSheetId="0">#REF!</definedName>
    <definedName name="DEMÁRF_3">#REF!</definedName>
    <definedName name="EM" localSheetId="0">#REF!</definedName>
    <definedName name="EM">#REF!</definedName>
    <definedName name="EM_1" localSheetId="0">#REF!</definedName>
    <definedName name="EM_1">#REF!</definedName>
    <definedName name="EM_1_1" localSheetId="0">#REF!</definedName>
    <definedName name="EM_1_1">#REF!</definedName>
    <definedName name="EM_1_1_1" localSheetId="0">#REF!</definedName>
    <definedName name="EM_1_1_1">#REF!</definedName>
    <definedName name="EM_2" localSheetId="0">#REF!</definedName>
    <definedName name="EM_2">#REF!</definedName>
    <definedName name="EM_3" localSheetId="0">#REF!</definedName>
    <definedName name="EM_3">#REF!</definedName>
    <definedName name="EN" localSheetId="0">#REF!</definedName>
    <definedName name="EN">#REF!</definedName>
    <definedName name="EN_1" localSheetId="0">#REF!</definedName>
    <definedName name="EN_1">#REF!</definedName>
    <definedName name="EN_1_1" localSheetId="0">#REF!</definedName>
    <definedName name="EN_1_1">#REF!</definedName>
    <definedName name="EN_1_1_1" localSheetId="0">#REF!</definedName>
    <definedName name="EN_1_1_1">#REF!</definedName>
    <definedName name="EN_2" localSheetId="0">#REF!</definedName>
    <definedName name="EN_2">#REF!</definedName>
    <definedName name="EN_3" localSheetId="0">#REF!</definedName>
    <definedName name="EN_3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Titles_2" localSheetId="0">#REF!</definedName>
    <definedName name="Excel_BuiltIn_Print_Titles_2">#REF!</definedName>
    <definedName name="fdsfsdfasdsdfsdf">#REF!</definedName>
    <definedName name="i" localSheetId="0">#REF!</definedName>
    <definedName name="i">#REF!</definedName>
    <definedName name="Könyvtár" localSheetId="0">#REF!</definedName>
    <definedName name="Könyvtár">#REF!</definedName>
    <definedName name="Könyvtár_1" localSheetId="0">#REF!</definedName>
    <definedName name="Könyvtár_1">#REF!</definedName>
    <definedName name="Könyvtár_1_1" localSheetId="0">#REF!</definedName>
    <definedName name="Könyvtár_1_1">#REF!</definedName>
    <definedName name="Könyvtár_1_1_1" localSheetId="0">#REF!</definedName>
    <definedName name="Könyvtár_1_1_1">#REF!</definedName>
    <definedName name="Könyvtár_2" localSheetId="0">#REF!</definedName>
    <definedName name="Könyvtár_2">#REF!</definedName>
    <definedName name="Könyvtár_3" localSheetId="0">#REF!</definedName>
    <definedName name="Könyvtár_3">#REF!</definedName>
    <definedName name="Nyomtatás_Cím" localSheetId="0">#REF!</definedName>
    <definedName name="Nyomtatás_Cím">#REF!</definedName>
    <definedName name="Nyomtatás_Cím_1" localSheetId="0">#REF!</definedName>
    <definedName name="Nyomtatás_Cím_1">#REF!</definedName>
    <definedName name="Nyomtatás_Cím_1_1" localSheetId="0">#REF!</definedName>
    <definedName name="Nyomtatás_Cím_1_1">#REF!</definedName>
    <definedName name="Nyomtatás_Cím_1_1_1" localSheetId="0">#REF!</definedName>
    <definedName name="Nyomtatás_Cím_1_1_1">#REF!</definedName>
    <definedName name="Nyomtatás_Cím_2" localSheetId="0">#REF!</definedName>
    <definedName name="Nyomtatás_Cím_2">#REF!</definedName>
    <definedName name="Nyomtatás_Cím_3" localSheetId="0">#REF!</definedName>
    <definedName name="Nyomtatás_Cím_3">#REF!</definedName>
    <definedName name="_xlnm.Print_Titles" localSheetId="0">Főösszesítő!$17:$18</definedName>
    <definedName name="_xlnm.Print_Titles" localSheetId="1">'K-T_Tájépítészet'!$10:$11</definedName>
    <definedName name="Nyomtatási_Tartomány" localSheetId="0">#REF!</definedName>
    <definedName name="Nyomtatási_Tartomány">#REF!</definedName>
    <definedName name="Nyomtatási_Tartomány_1" localSheetId="0">#REF!</definedName>
    <definedName name="Nyomtatási_Tartomány_1">#REF!</definedName>
    <definedName name="Nyomtatási_Tartomány_1_1" localSheetId="0">#REF!</definedName>
    <definedName name="Nyomtatási_Tartomány_1_1">#REF!</definedName>
    <definedName name="Nyomtatási_Tartomány_1_1_1" localSheetId="0">#REF!</definedName>
    <definedName name="Nyomtatási_Tartomány_1_1_1">#REF!</definedName>
    <definedName name="Nyomtatási_Tartomány_2" localSheetId="0">#REF!</definedName>
    <definedName name="Nyomtatási_Tartomány_2">#REF!</definedName>
    <definedName name="Nyomtatási_Tartomány_3" localSheetId="0">#REF!</definedName>
    <definedName name="Nyomtatási_Tartomány_3">#REF!</definedName>
    <definedName name="_xlnm.Print_Area" localSheetId="0">Főösszesítő!$A$8:$H$47</definedName>
    <definedName name="_xlnm.Print_Area" localSheetId="1">'K-T_Tájépítészet'!$A$1:$M$116</definedName>
    <definedName name="po" localSheetId="0">#REF!</definedName>
    <definedName name="po">#REF!</definedName>
    <definedName name="PRG" localSheetId="0">#REF!</definedName>
    <definedName name="PRG">#REF!</definedName>
    <definedName name="PRG_1" localSheetId="0">#REF!</definedName>
    <definedName name="PRG_1">#REF!</definedName>
    <definedName name="PRG_1_1" localSheetId="0">#REF!</definedName>
    <definedName name="PRG_1_1">#REF!</definedName>
    <definedName name="PRG_1_1_1" localSheetId="0">#REF!</definedName>
    <definedName name="PRG_1_1_1">#REF!</definedName>
    <definedName name="PRG_2" localSheetId="0">#REF!</definedName>
    <definedName name="PRG_2">#REF!</definedName>
    <definedName name="PRG_3" localSheetId="0">#REF!</definedName>
    <definedName name="PRG_3">#REF!</definedName>
    <definedName name="Print" localSheetId="1">'K-T_Tájépítészet'!$A$1:$M$116</definedName>
    <definedName name="Print_Area_0" localSheetId="0">Főösszesítő!$A$8:$H$47</definedName>
    <definedName name="Print_Area_0" localSheetId="1">'K-T_Tájépítészet'!$A$1:$M$116</definedName>
    <definedName name="Print_Area_0_0" localSheetId="0">Főösszesítő!$A$8:$H$47</definedName>
    <definedName name="Print_Area_0_0" localSheetId="1">'K-T_Tájépítészet'!$A$1:$M$116</definedName>
    <definedName name="Print_Area_0_0_0" localSheetId="0">Főösszesítő!$A$8:$H$47</definedName>
    <definedName name="Print_Area_0_0_0" localSheetId="1">'K-T_Tájépítészet'!$A$1:$M$116</definedName>
    <definedName name="Print_Area_0_0_0_0" localSheetId="0">Főösszesítő!$A$8:$H$47</definedName>
    <definedName name="Print_Area_0_0_0_0" localSheetId="1">'K-T_Tájépítészet'!$A$1:$M$116</definedName>
    <definedName name="Print_Area_1" localSheetId="0">Főösszesítő!$A$8:$H$47</definedName>
    <definedName name="Print_Titles_0" localSheetId="0">Főösszesítő!$17:$18</definedName>
    <definedName name="Print_Titles_0" localSheetId="1">'K-T_Tájépítészet'!$10:$11</definedName>
    <definedName name="Print_Titles_0_0" localSheetId="0">Főösszesítő!$17:$18</definedName>
    <definedName name="Print_Titles_0_0" localSheetId="1">'K-T_Tájépítészet'!$10:$11</definedName>
    <definedName name="Print_Titles_0_0_0" localSheetId="0">Főösszesítő!$17:$18</definedName>
    <definedName name="Print_Titles_0_0_0" localSheetId="1">'K-T_Tájépítészet'!$10:$11</definedName>
    <definedName name="Print_Titles_0_0_0_0" localSheetId="0">Főösszesítő!$17:$18</definedName>
    <definedName name="Print_Titles_0_0_0_0" localSheetId="1">'K-T_Tájépítészet'!$10:$11</definedName>
    <definedName name="Print_Titles_1" localSheetId="0">Főösszesítő!$17:$18</definedName>
    <definedName name="Print_Titles_1" localSheetId="1">'K-T_Tájépítészet'!$10:$11</definedName>
    <definedName name="qa" localSheetId="0">#REF!</definedName>
    <definedName name="qa">#REF!</definedName>
    <definedName name="qqqwe">#REF!</definedName>
    <definedName name="saSASA">#REF!</definedName>
    <definedName name="tg" localSheetId="0">#REF!</definedName>
    <definedName name="tg">#REF!</definedName>
    <definedName name="tz" localSheetId="0">#REF!</definedName>
    <definedName name="tz">#REF!</definedName>
    <definedName name="ui" localSheetId="0">#REF!</definedName>
    <definedName name="ui">#REF!</definedName>
    <definedName name="VAL" localSheetId="0">#REF!</definedName>
    <definedName name="VAL">#REF!</definedName>
    <definedName name="VAL_1" localSheetId="0">#REF!</definedName>
    <definedName name="VAL_1">#REF!</definedName>
    <definedName name="VAL_1_1" localSheetId="0">#REF!</definedName>
    <definedName name="VAL_1_1">#REF!</definedName>
    <definedName name="VAL_1_1_1" localSheetId="0">#REF!</definedName>
    <definedName name="VAL_1_1_1">#REF!</definedName>
    <definedName name="VAL_2" localSheetId="0">#REF!</definedName>
    <definedName name="VAL_2">#REF!</definedName>
    <definedName name="VAL_3" localSheetId="0">#REF!</definedName>
    <definedName name="VAL_3">#REF!</definedName>
    <definedName name="VÁLT" localSheetId="0">#REF!</definedName>
    <definedName name="VÁLT">#REF!</definedName>
    <definedName name="VÁLT_1" localSheetId="0">#REF!</definedName>
    <definedName name="VÁLT_1">#REF!</definedName>
    <definedName name="VÁLT_1_1" localSheetId="0">#REF!</definedName>
    <definedName name="VÁLT_1_1">#REF!</definedName>
    <definedName name="VÁLT_1_1_1" localSheetId="0">#REF!</definedName>
    <definedName name="VÁLT_1_1_1">#REF!</definedName>
    <definedName name="VÁLT_2" localSheetId="0">#REF!</definedName>
    <definedName name="VÁLT_2">#REF!</definedName>
    <definedName name="VÁLT_3" localSheetId="0">#REF!</definedName>
    <definedName name="VÁLT_3">#REF!</definedName>
    <definedName name="VALU" localSheetId="0">#REF!</definedName>
    <definedName name="VALU">#REF!</definedName>
    <definedName name="VALU_1" localSheetId="0">#REF!</definedName>
    <definedName name="VALU_1">#REF!</definedName>
    <definedName name="VALU_1_1" localSheetId="0">#REF!</definedName>
    <definedName name="VALU_1_1">#REF!</definedName>
    <definedName name="VALU_1_1_1" localSheetId="0">#REF!</definedName>
    <definedName name="VALU_1_1_1">#REF!</definedName>
    <definedName name="VALU_2" localSheetId="0">#REF!</definedName>
    <definedName name="VALU_2">#REF!</definedName>
    <definedName name="VALU_3" localSheetId="0">#REF!</definedName>
    <definedName name="VALU_3">#REF!</definedName>
    <definedName name="w" localSheetId="0">#REF!</definedName>
    <definedName name="w">#REF!</definedName>
    <definedName name="wo" localSheetId="0">#REF!</definedName>
    <definedName name="wo">#REF!</definedName>
  </definedNames>
  <calcPr calcId="162913" iterateDelta="1E-4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13" i="2" l="1"/>
  <c r="M113" i="2" s="1"/>
  <c r="M111" i="2" s="1"/>
  <c r="G34" i="1" s="1"/>
  <c r="H113" i="2"/>
  <c r="L109" i="2"/>
  <c r="M109" i="2" s="1"/>
  <c r="H109" i="2"/>
  <c r="L108" i="2"/>
  <c r="M108" i="2" s="1"/>
  <c r="H108" i="2"/>
  <c r="L107" i="2"/>
  <c r="M107" i="2" s="1"/>
  <c r="H107" i="2"/>
  <c r="L106" i="2"/>
  <c r="M106" i="2" s="1"/>
  <c r="H106" i="2"/>
  <c r="L98" i="2"/>
  <c r="M98" i="2" s="1"/>
  <c r="L97" i="2"/>
  <c r="M97" i="2" s="1"/>
  <c r="H97" i="2"/>
  <c r="F98" i="2" s="1"/>
  <c r="L93" i="2"/>
  <c r="M93" i="2" s="1"/>
  <c r="M92" i="2"/>
  <c r="M90" i="2" s="1"/>
  <c r="L92" i="2"/>
  <c r="L83" i="2"/>
  <c r="L82" i="2"/>
  <c r="L81" i="2"/>
  <c r="L80" i="2"/>
  <c r="M80" i="2" s="1"/>
  <c r="F80" i="2"/>
  <c r="H80" i="2" s="1"/>
  <c r="L79" i="2"/>
  <c r="M79" i="2" s="1"/>
  <c r="L76" i="2"/>
  <c r="M76" i="2" s="1"/>
  <c r="L75" i="2"/>
  <c r="F75" i="2"/>
  <c r="F76" i="2" s="1"/>
  <c r="H76" i="2" s="1"/>
  <c r="L73" i="2"/>
  <c r="L72" i="2"/>
  <c r="L71" i="2"/>
  <c r="M70" i="2"/>
  <c r="L70" i="2"/>
  <c r="H70" i="2"/>
  <c r="F70" i="2"/>
  <c r="F71" i="2" s="1"/>
  <c r="M69" i="2"/>
  <c r="L69" i="2"/>
  <c r="H69" i="2"/>
  <c r="L65" i="2"/>
  <c r="L64" i="2"/>
  <c r="L63" i="2"/>
  <c r="F63" i="2"/>
  <c r="H63" i="2" s="1"/>
  <c r="M63" i="2" s="1"/>
  <c r="L62" i="2"/>
  <c r="M62" i="2" s="1"/>
  <c r="L60" i="2"/>
  <c r="L59" i="2"/>
  <c r="M58" i="2"/>
  <c r="L58" i="2"/>
  <c r="H58" i="2"/>
  <c r="F58" i="2"/>
  <c r="F60" i="2" s="1"/>
  <c r="M60" i="2" s="1"/>
  <c r="M57" i="2"/>
  <c r="L57" i="2"/>
  <c r="L55" i="2"/>
  <c r="L54" i="2"/>
  <c r="L53" i="2"/>
  <c r="F53" i="2"/>
  <c r="H53" i="2" s="1"/>
  <c r="L52" i="2"/>
  <c r="M52" i="2" s="1"/>
  <c r="L46" i="2"/>
  <c r="M46" i="2" s="1"/>
  <c r="H46" i="2"/>
  <c r="F46" i="2"/>
  <c r="L45" i="2"/>
  <c r="L37" i="2"/>
  <c r="L36" i="2"/>
  <c r="H36" i="2"/>
  <c r="F36" i="2" s="1"/>
  <c r="L35" i="2"/>
  <c r="M35" i="2" s="1"/>
  <c r="H35" i="2"/>
  <c r="L34" i="2"/>
  <c r="M34" i="2" s="1"/>
  <c r="H34" i="2"/>
  <c r="L33" i="2"/>
  <c r="M33" i="2" s="1"/>
  <c r="H33" i="2"/>
  <c r="L32" i="2"/>
  <c r="M32" i="2" s="1"/>
  <c r="H32" i="2"/>
  <c r="L31" i="2"/>
  <c r="M31" i="2" s="1"/>
  <c r="H31" i="2"/>
  <c r="L30" i="2"/>
  <c r="M30" i="2" s="1"/>
  <c r="H30" i="2"/>
  <c r="M29" i="2"/>
  <c r="L29" i="2"/>
  <c r="H29" i="2"/>
  <c r="L28" i="2"/>
  <c r="M28" i="2" s="1"/>
  <c r="H28" i="2"/>
  <c r="L27" i="2"/>
  <c r="M27" i="2" s="1"/>
  <c r="H27" i="2"/>
  <c r="H37" i="2" s="1"/>
  <c r="F37" i="2" s="1"/>
  <c r="L26" i="2"/>
  <c r="M26" i="2" s="1"/>
  <c r="H26" i="2"/>
  <c r="L25" i="2"/>
  <c r="M25" i="2" s="1"/>
  <c r="H25" i="2"/>
  <c r="L24" i="2"/>
  <c r="M24" i="2" s="1"/>
  <c r="H24" i="2"/>
  <c r="L23" i="2"/>
  <c r="H23" i="2"/>
  <c r="F23" i="2"/>
  <c r="L22" i="2"/>
  <c r="M22" i="2" s="1"/>
  <c r="H22" i="2"/>
  <c r="L21" i="2"/>
  <c r="M21" i="2" s="1"/>
  <c r="H21" i="2"/>
  <c r="M20" i="2"/>
  <c r="L20" i="2"/>
  <c r="H20" i="2"/>
  <c r="D34" i="1"/>
  <c r="D33" i="1"/>
  <c r="D30" i="1"/>
  <c r="D29" i="1"/>
  <c r="D26" i="1"/>
  <c r="D25" i="1"/>
  <c r="D24" i="1"/>
  <c r="M37" i="2" l="1"/>
  <c r="M36" i="2"/>
  <c r="M23" i="2"/>
  <c r="M18" i="2" s="1"/>
  <c r="M14" i="2" s="1"/>
  <c r="M104" i="2"/>
  <c r="G29" i="1"/>
  <c r="M53" i="2"/>
  <c r="H71" i="2"/>
  <c r="M71" i="2" s="1"/>
  <c r="F72" i="2"/>
  <c r="M75" i="2"/>
  <c r="M95" i="2"/>
  <c r="G30" i="1" s="1"/>
  <c r="F54" i="2"/>
  <c r="F45" i="2"/>
  <c r="F59" i="2"/>
  <c r="H59" i="2" s="1"/>
  <c r="M59" i="2" s="1"/>
  <c r="H75" i="2"/>
  <c r="F64" i="2"/>
  <c r="H64" i="2" s="1"/>
  <c r="M64" i="2" s="1"/>
  <c r="F65" i="2"/>
  <c r="M65" i="2" s="1"/>
  <c r="F81" i="2"/>
  <c r="H81" i="2" l="1"/>
  <c r="M81" i="2" s="1"/>
  <c r="F82" i="2"/>
  <c r="H72" i="2"/>
  <c r="M72" i="2" s="1"/>
  <c r="F73" i="2"/>
  <c r="M73" i="2" s="1"/>
  <c r="H21" i="1"/>
  <c r="H54" i="2"/>
  <c r="F55" i="2"/>
  <c r="M55" i="2" s="1"/>
  <c r="M100" i="2"/>
  <c r="H32" i="1" s="1"/>
  <c r="G33" i="1"/>
  <c r="M85" i="2"/>
  <c r="H28" i="1" s="1"/>
  <c r="M54" i="2" l="1"/>
  <c r="M50" i="2" s="1"/>
  <c r="G25" i="1" s="1"/>
  <c r="H45" i="2"/>
  <c r="M45" i="2" s="1"/>
  <c r="M43" i="2" s="1"/>
  <c r="H82" i="2"/>
  <c r="M82" i="2" s="1"/>
  <c r="F83" i="2"/>
  <c r="M83" i="2" s="1"/>
  <c r="M67" i="2" l="1"/>
  <c r="G26" i="1" s="1"/>
  <c r="G24" i="1"/>
  <c r="M39" i="2" l="1"/>
  <c r="M12" i="2" s="1"/>
  <c r="H23" i="1"/>
  <c r="H36" i="1" s="1"/>
  <c r="H38" i="1" l="1"/>
  <c r="E50" i="1"/>
  <c r="E51" i="1" s="1"/>
</calcChain>
</file>

<file path=xl/sharedStrings.xml><?xml version="1.0" encoding="utf-8"?>
<sst xmlns="http://schemas.openxmlformats.org/spreadsheetml/2006/main" count="270" uniqueCount="147">
  <si>
    <r>
      <rPr>
        <b/>
        <sz val="12"/>
        <rFont val="Calibri"/>
        <family val="2"/>
        <charset val="238"/>
      </rPr>
      <t>NYÍREGYHÁZA MÚZEUMFALU_</t>
    </r>
    <r>
      <rPr>
        <b/>
        <u/>
        <sz val="12"/>
        <rFont val="Calibri"/>
        <family val="2"/>
        <charset val="238"/>
      </rPr>
      <t>LÁTOGATÓKÖZPONT</t>
    </r>
    <r>
      <rPr>
        <b/>
        <sz val="12"/>
        <rFont val="Calibri"/>
        <family val="2"/>
        <charset val="238"/>
      </rPr>
      <t>NYÍREGYHÁZA,</t>
    </r>
    <r>
      <rPr>
        <b/>
        <sz val="12"/>
        <rFont val="Calibri"/>
        <family val="2"/>
        <charset val="238"/>
      </rPr>
      <t>15049 HRSZ 
Kertépítészeti terveinek tételkiírása</t>
    </r>
  </si>
  <si>
    <t>207. január</t>
  </si>
  <si>
    <t>A mennyiségek a tervekről ellenőrizendők! 
A költségkiírás az építész és egyéb szakági tervekkel együtt értelmezendő, eltérés esetén a terveken feltüntetett mennyiségek és méretek a mérvadóak. Eltéréseket jelezni kell a tervezőknek!
A megadott mennyiségek tervekről pontosan mért adatok, vágási és egyéb hulladékot nem tartalmazzák, ömlesztett áru esetén tömörítés utáni mennyiségek, geotextilek esetén az átlapolásokat nem tartalmazzák!
A megadott minőségektől és méretektől eltérni csak a tervezők hozzájárulásával lehet!</t>
  </si>
  <si>
    <t>Sz. / No.</t>
  </si>
  <si>
    <t>Leírás</t>
  </si>
  <si>
    <t>Anyag + Díj  Σ
(nettó Ft)</t>
  </si>
  <si>
    <t>1.</t>
  </si>
  <si>
    <t>Tájépítészet</t>
  </si>
  <si>
    <t>1.1</t>
  </si>
  <si>
    <t>Bontás, előkészítés</t>
  </si>
  <si>
    <t>1.2</t>
  </si>
  <si>
    <t>Építés</t>
  </si>
  <si>
    <t>1.2.1</t>
  </si>
  <si>
    <t>1.2.2</t>
  </si>
  <si>
    <t>1.2.3</t>
  </si>
  <si>
    <t>1.3</t>
  </si>
  <si>
    <t>Berendezési tárgyak</t>
  </si>
  <si>
    <t>1.3.1</t>
  </si>
  <si>
    <t>1.3.2</t>
  </si>
  <si>
    <t>1.4</t>
  </si>
  <si>
    <t>Kertészeti munkák</t>
  </si>
  <si>
    <t>1.4.1</t>
  </si>
  <si>
    <t>1.4.2</t>
  </si>
  <si>
    <t>Összesen nettó</t>
  </si>
  <si>
    <t>Összesen bruttó</t>
  </si>
  <si>
    <t>készítette: Remeczki Rita</t>
  </si>
  <si>
    <t>Open Air Design kft.</t>
  </si>
  <si>
    <t>06 20 511 73 28</t>
  </si>
  <si>
    <t>KÖRNYEZETRENDEZÉSSEL ÉRINTETT TERÜLET</t>
  </si>
  <si>
    <t>M2</t>
  </si>
  <si>
    <t>NETTÓ BEKERÜLÉS</t>
  </si>
  <si>
    <t>FT</t>
  </si>
  <si>
    <t>NÉGYZETMÉTERRE ESŐ EGYSÉGÁR</t>
  </si>
  <si>
    <t>FT/M2</t>
  </si>
  <si>
    <t>NYÍREGYHÁZA MÚZEUMFALU_LÁTOGATÓKÖZPONT
NYÍREGYHÁZA, 15049 HRSZ 
Kertépítészeti terveinek tételkiírása</t>
  </si>
  <si>
    <t>Dátum:</t>
  </si>
  <si>
    <t>2017. január</t>
  </si>
  <si>
    <t>A mennyiségek a tervekről ellenőrizendők! 
A költségkiírás a szakági tervekkel együtt értelmezendő, eltérés esetén a terveken feltüntetett mennyiségek és méretek a mérvadóak. Eltéréseket jelezni kell a tervezőknek!
A megadott mennyiségek tervekről pontosan mért adatok, vágási és egyéb hulladékot nem tartalmazzák, ömlesztett áru esetén tömörítés utáni mennyiségek, geotextilek esetén az átlapolásokat nem tartalmazzák!
A megadott minőségektől és méretektől eltérni csak a tervezők hozzájárulásával lehet!</t>
  </si>
  <si>
    <t>minőség</t>
  </si>
  <si>
    <t>Egységár</t>
  </si>
  <si>
    <t>Mért Mennyiség</t>
  </si>
  <si>
    <t>Egység</t>
  </si>
  <si>
    <t>Számított Mennyiség</t>
  </si>
  <si>
    <t>Anyag egységár
 (nettó Ft)</t>
  </si>
  <si>
    <t>Díj egységár
(nettó Ft)</t>
  </si>
  <si>
    <t>A+D egységár Σ
(nettó Ft)</t>
  </si>
  <si>
    <t>TÁJÉPÍTÉSZET</t>
  </si>
  <si>
    <t>BONTÁS, ELŐKÉSZÍTÉS</t>
  </si>
  <si>
    <t>K-01 Bontási tervvel együtt kezelendő</t>
  </si>
  <si>
    <t>1.1.1</t>
  </si>
  <si>
    <t>fakivágás</t>
  </si>
  <si>
    <t>20-39cm törzsátmérő között, hulladék konténerbe rakása</t>
  </si>
  <si>
    <t>db</t>
  </si>
  <si>
    <t>m3</t>
  </si>
  <si>
    <t>gyepnyesés</t>
  </si>
  <si>
    <t>10cm vastagságban, teljes zöldfelületen, hulladék konténerbe rakása</t>
  </si>
  <si>
    <t>m2</t>
  </si>
  <si>
    <t>kalodázás</t>
  </si>
  <si>
    <t>meglévő fák védelme deszkázattal, 1,5x1,5x1,5m, törzs körül gumi kitámasztással</t>
  </si>
  <si>
    <t>humuszleszedés</t>
  </si>
  <si>
    <t>10cm vastagságban, meglévő zöldfelületen, deponálva</t>
  </si>
  <si>
    <t>aszfalt kopóréteg leszedése</t>
  </si>
  <si>
    <t>5cm mélységben, gépi munkával, hulladék konténerbe rakása</t>
  </si>
  <si>
    <t>beton bontása</t>
  </si>
  <si>
    <t>25cm mélységben, gépi és kézi munkával, hulladék konténerbe rakása</t>
  </si>
  <si>
    <t>járda burkolat bontása</t>
  </si>
  <si>
    <t>díszburkolat bontása</t>
  </si>
  <si>
    <t>kerítés bontása</t>
  </si>
  <si>
    <t>alépítménnyel, konténerbe rakása</t>
  </si>
  <si>
    <t>fm</t>
  </si>
  <si>
    <t>pad bontása</t>
  </si>
  <si>
    <t>alépítménnyel, konténerbe rakása és deponálás, igény szerint</t>
  </si>
  <si>
    <t>fakorlát bontása</t>
  </si>
  <si>
    <t>reklámtábla bontása</t>
  </si>
  <si>
    <t>kapu bontása</t>
  </si>
  <si>
    <t>alépítménnye, konténerbe rakása</t>
  </si>
  <si>
    <t>kresztábla bontása, deponálással</t>
  </si>
  <si>
    <t>alépítménnyel, deponáló helyre való elszállítással 100m-en belül</t>
  </si>
  <si>
    <t>kiemelt szegély bontása</t>
  </si>
  <si>
    <t>támfal bontása</t>
  </si>
  <si>
    <t>zöldhulladék elszállítása komposztáló helyre</t>
  </si>
  <si>
    <t>12m3-es konténer elszállítása</t>
  </si>
  <si>
    <t>építési hulladék elszállítása lerakóhelyre</t>
  </si>
  <si>
    <t>24m3-es konténer elszállítása és lerakóhelyi díj fizetése</t>
  </si>
  <si>
    <t>K-03 TEREPRENDEZÉSI tervvel együtt kezelendő</t>
  </si>
  <si>
    <t>Földmunka</t>
  </si>
  <si>
    <t>földkitermelés burkolt felüleletek, szegélyek alapozása alatt tükörkialakítás céljából</t>
  </si>
  <si>
    <t>kiszedés kézi és gépi erővel vegyesen, föld felrakása szállító járműre és elszállítása</t>
  </si>
  <si>
    <t>finomtereprendezés összes zöldfelületnél és termőföld terítése újonnan létesítendő gyepfelületeknél, zöldfelületeknél (sportfelületek kivételével!)</t>
  </si>
  <si>
    <t>20 cm jó minőségű (gazmentes, humuszos, jó vízháztartású, I. osztályú ellenőrzött minőségű) termőföld terítése részben deponált és hozott anyagból</t>
  </si>
  <si>
    <t>K-02 KERTÉPÍTÉSZETI tervvel és részletrajzokkal együtt kezelendő</t>
  </si>
  <si>
    <t>Szegélyek</t>
  </si>
  <si>
    <t>SZ1</t>
  </si>
  <si>
    <t>süllyesztett útszegély</t>
  </si>
  <si>
    <t>40/15/20 cm Barabás süllyesztett szegély - szürke</t>
  </si>
  <si>
    <t>C20/25-X0b (H)-24/F1 beton alapgerenda</t>
  </si>
  <si>
    <t>10 cm vtg. homokos kavics ágyazat THK 0/24 QTT</t>
  </si>
  <si>
    <t>tömörített altalaj (Trg≥95%, E2≥50MN/m2)</t>
  </si>
  <si>
    <t>SZ3</t>
  </si>
  <si>
    <t>kiemelt útszegély</t>
  </si>
  <si>
    <t>100/15/20 cm Barabás kiemelt szegély - szürke</t>
  </si>
  <si>
    <t>SZ2</t>
  </si>
  <si>
    <t>kerti szegély</t>
  </si>
  <si>
    <t>100/5/20 cm Barabás  kerti szegély - szürke</t>
  </si>
  <si>
    <t>Burkolatok</t>
  </si>
  <si>
    <t>B01</t>
  </si>
  <si>
    <t>új aszfalt burkolat GÉPKOCSI terhelésre, utaknál</t>
  </si>
  <si>
    <t>4cm Bitumen emulziós aszfaltmakadám kopóréteg</t>
  </si>
  <si>
    <t>10 cm martaszfalt, tömörítvet</t>
  </si>
  <si>
    <t>20 cm FZKA 0/32 folyamatos szemszerkezetű zúzottkő alap (Trg= 96%, E2≥110MN/m2)</t>
  </si>
  <si>
    <t>25 cm homokos kavics (Trg= 96%, E2≥65MN/m2), vagy FZKA 0/32 folyamatos szemszerkezetű zúzottkő alap, (Trg= 96%, E2≥110MN/m2)</t>
  </si>
  <si>
    <t>B01*</t>
  </si>
  <si>
    <t>meglévő aszfalt burkolat felújítása, GÉPKOCSI terhelésre, utaknál</t>
  </si>
  <si>
    <t>Szórt felületi bevonat (ha nem kell erősíteni a pályaszerkezet teherbírását), Bitumen emulziós aszfaltmakadám 4/8 bazalt zúzalék felszórással</t>
  </si>
  <si>
    <t>Repedésjavítás, kátyúzás</t>
  </si>
  <si>
    <t>Mart aszfalt felület</t>
  </si>
  <si>
    <t>B02</t>
  </si>
  <si>
    <t>térkő burkolat GYALOGOS terhelésre, épület kijáratnál</t>
  </si>
  <si>
    <t>BARABÁS téglakő, 5 cm vtg, antracit barna</t>
  </si>
  <si>
    <t>4 cm homok ágyazat</t>
  </si>
  <si>
    <t>15 cm FZKA 0/32 folyamatos szemszerkezetű zúzottkő alap (Trg= 96%, E2≥110MN/m2)</t>
  </si>
  <si>
    <t>15 cm homokos kavics (Trg= 96%, E2≥65MN/m2), vagy FZKA 0/32 folyamatos szemszerkezetű zúzottkő alap, (Trg= 96%, E2≥110MN/m2)</t>
  </si>
  <si>
    <t>K-02 KERTÉPÍTÉSZETI tervvel együtt kezelendő</t>
  </si>
  <si>
    <t>Park berendezése</t>
  </si>
  <si>
    <t>Pad</t>
  </si>
  <si>
    <t>MMCITÉ Diva Solo LDS151 támlás pad, alapozással gyártó utasítása szerint</t>
  </si>
  <si>
    <t>Hulladék gyűjtők</t>
  </si>
  <si>
    <t>MMCITÉ Lena LN115 szemetes, alapozással gyártó utasítása szerint</t>
  </si>
  <si>
    <t>Kerítések, kapuk</t>
  </si>
  <si>
    <t>KE02</t>
  </si>
  <si>
    <t>3D ponthegesztett kerítés</t>
  </si>
  <si>
    <t>KERÍTÉSMEZŐ: 2DS 8/6/8 duplabordás táblás kerítésrendszer, 2030x2500mm, hegesztés után tűzihorganyzott, lyukméret: 5x20cm, táblarögzítővel, mint Kerítésker Kft.</t>
  </si>
  <si>
    <t>OSZLOP: 2500X60X40/1,5MM, horganyzott, kupakkal, mint Kerítésker kft., beépítés beton pontalap</t>
  </si>
  <si>
    <t>K-05 NÖVÉNYKIÜLTETÉSI tervvel és a műszaki leírás mellékletében lévő ÖSSZESÍTETT NÖVÉNYLISTÁVAL együtt kezelendő</t>
  </si>
  <si>
    <t>Növények</t>
  </si>
  <si>
    <t>lombos fák  ültetése</t>
  </si>
  <si>
    <t>a növénylistában megadott méretben és minőségben, 100x100x100cm gödörásással, zsákos szarvasmarha trágya talaj javítással, teljes talajcserével az ültetőgödrökben, tányérozással, egyoldali karózással</t>
  </si>
  <si>
    <t>cserjék ültetése</t>
  </si>
  <si>
    <t>a növénylistában megadott méretben, 30x30x30cm gödörásással, zsákos szarvasmarha trágya talaj javítással és teljes talajcserével</t>
  </si>
  <si>
    <t>évelők és díszfüvek ültetése</t>
  </si>
  <si>
    <t>a növénylistában megadott méretben, 20x20x20cm gödörásással, zsákos szarvasmarha trágya talaj javítással és teljes talajcserével</t>
  </si>
  <si>
    <t>gyepesítés</t>
  </si>
  <si>
    <t>EXTRA MINŐSÉGŰ, pázsit fűmagkeverék, öntözött díszgyep kialakítása, 6dkg/m2 mennyiségben, kézi vetéssel, terepfelszín hengerelésével, locsolással első kaszálásig</t>
  </si>
  <si>
    <t>kg</t>
  </si>
  <si>
    <t>Befejező munkák</t>
  </si>
  <si>
    <t>mulcsozás</t>
  </si>
  <si>
    <t>5-7cm vastagságban, osztályozott, közepes méretű vöröfenyő kéreg 2/10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</si>
</sst>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_-* #,##0,_F_t_-;\-* #,##0,_F_t_-;_-* &quot;- &quot;_F_t_-;_-@_-"/>
    <numFmt numFmtId="166" formatCode="#,##0.0"/>
    <numFmt numFmtId="167" formatCode="0.0"/>
  </numFmts>
  <fonts count="28" x14ac:knownFonts="1">
    <font>
      <sz val="10"/>
      <name val="Arial CE"/>
      <family val="2"/>
      <charset val="238"/>
    </font>
    <font>
      <sz val="10"/>
      <name val="Calibri"/>
      <family val="2"/>
      <charset val="238"/>
    </font>
    <font>
      <b/>
      <u/>
      <sz val="16"/>
      <name val="Calibri"/>
      <family val="2"/>
      <charset val="238"/>
    </font>
    <font>
      <b/>
      <sz val="12"/>
      <name val="Calibri"/>
      <family val="2"/>
      <charset val="238"/>
    </font>
    <font>
      <b/>
      <u/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rgb="FF3366FF"/>
      <name val="Calibri"/>
      <family val="2"/>
      <charset val="238"/>
    </font>
    <font>
      <b/>
      <sz val="10"/>
      <color rgb="FF3366FF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9"/>
      <name val="Calibri"/>
      <family val="2"/>
      <charset val="238"/>
    </font>
    <font>
      <b/>
      <sz val="12"/>
      <color rgb="FF222222"/>
      <name val="Cambria"/>
      <family val="1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0"/>
      <name val="Arial CE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969696"/>
        <bgColor rgb="FF80808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6" fillId="0" borderId="0"/>
  </cellStyleXfs>
  <cellXfs count="167">
    <xf numFmtId="0" fontId="0" fillId="0" borderId="0" xfId="0"/>
    <xf numFmtId="0" fontId="26" fillId="0" borderId="0" xfId="1"/>
    <xf numFmtId="2" fontId="5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 wrapText="1"/>
    </xf>
    <xf numFmtId="164" fontId="6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2" fontId="6" fillId="0" borderId="0" xfId="1" applyNumberFormat="1" applyFont="1" applyBorder="1" applyAlignment="1">
      <alignment horizontal="left" vertical="center" wrapText="1"/>
    </xf>
    <xf numFmtId="2" fontId="7" fillId="0" borderId="0" xfId="1" applyNumberFormat="1" applyFont="1" applyBorder="1" applyAlignment="1">
      <alignment vertical="center"/>
    </xf>
    <xf numFmtId="3" fontId="8" fillId="0" borderId="2" xfId="1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vertical="center"/>
    </xf>
    <xf numFmtId="3" fontId="6" fillId="0" borderId="3" xfId="0" applyNumberFormat="1" applyFont="1" applyBorder="1" applyAlignment="1" applyProtection="1">
      <alignment horizontal="center" vertical="center" wrapText="1"/>
    </xf>
    <xf numFmtId="2" fontId="5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2" fontId="1" fillId="0" borderId="5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vertical="center" wrapText="1"/>
    </xf>
    <xf numFmtId="3" fontId="6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left" vertical="center"/>
    </xf>
    <xf numFmtId="165" fontId="9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horizontal="right" vertical="center"/>
    </xf>
    <xf numFmtId="49" fontId="12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3" fontId="3" fillId="0" borderId="0" xfId="0" applyNumberFormat="1" applyFont="1" applyBorder="1" applyAlignment="1" applyProtection="1">
      <alignment horizontal="right" vertical="center"/>
    </xf>
    <xf numFmtId="3" fontId="0" fillId="0" borderId="0" xfId="0" applyNumberFormat="1"/>
    <xf numFmtId="3" fontId="3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left" vertical="center"/>
    </xf>
    <xf numFmtId="165" fontId="1" fillId="3" borderId="0" xfId="1" applyNumberFormat="1" applyFont="1" applyFill="1" applyBorder="1" applyAlignment="1">
      <alignment horizontal="right" vertical="center"/>
    </xf>
    <xf numFmtId="165" fontId="6" fillId="3" borderId="0" xfId="1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 applyProtection="1">
      <alignment horizontal="right" vertical="center"/>
    </xf>
    <xf numFmtId="2" fontId="3" fillId="0" borderId="0" xfId="1" applyNumberFormat="1" applyFont="1" applyBorder="1" applyAlignment="1">
      <alignment vertical="center" wrapText="1"/>
    </xf>
    <xf numFmtId="3" fontId="6" fillId="0" borderId="7" xfId="0" applyNumberFormat="1" applyFont="1" applyBorder="1" applyAlignment="1" applyProtection="1">
      <alignment horizontal="right" vertical="center"/>
    </xf>
    <xf numFmtId="2" fontId="1" fillId="0" borderId="0" xfId="1" applyNumberFormat="1" applyFont="1" applyBorder="1" applyAlignment="1">
      <alignment horizontal="left" vertical="center" wrapText="1"/>
    </xf>
    <xf numFmtId="2" fontId="13" fillId="0" borderId="8" xfId="1" applyNumberFormat="1" applyFont="1" applyBorder="1" applyAlignment="1">
      <alignment vertical="center" wrapText="1"/>
    </xf>
    <xf numFmtId="165" fontId="13" fillId="0" borderId="6" xfId="1" applyNumberFormat="1" applyFont="1" applyBorder="1" applyAlignment="1">
      <alignment horizontal="right" vertical="center"/>
    </xf>
    <xf numFmtId="165" fontId="13" fillId="0" borderId="9" xfId="1" applyNumberFormat="1" applyFont="1" applyBorder="1" applyAlignment="1">
      <alignment horizontal="right" vertical="center"/>
    </xf>
    <xf numFmtId="2" fontId="13" fillId="0" borderId="10" xfId="1" applyNumberFormat="1" applyFont="1" applyBorder="1" applyAlignment="1">
      <alignment vertical="center" wrapText="1"/>
    </xf>
    <xf numFmtId="165" fontId="13" fillId="0" borderId="0" xfId="1" applyNumberFormat="1" applyFont="1" applyBorder="1" applyAlignment="1">
      <alignment horizontal="right" vertical="center"/>
    </xf>
    <xf numFmtId="165" fontId="13" fillId="0" borderId="11" xfId="1" applyNumberFormat="1" applyFont="1" applyBorder="1" applyAlignment="1">
      <alignment horizontal="right" vertical="center"/>
    </xf>
    <xf numFmtId="2" fontId="13" fillId="0" borderId="4" xfId="1" applyNumberFormat="1" applyFont="1" applyBorder="1" applyAlignment="1">
      <alignment vertical="center" wrapText="1"/>
    </xf>
    <xf numFmtId="165" fontId="13" fillId="0" borderId="5" xfId="1" applyNumberFormat="1" applyFont="1" applyBorder="1" applyAlignment="1">
      <alignment horizontal="right" vertical="center"/>
    </xf>
    <xf numFmtId="165" fontId="13" fillId="0" borderId="12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2" fontId="8" fillId="0" borderId="2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vertical="center" wrapText="1"/>
    </xf>
    <xf numFmtId="3" fontId="6" fillId="0" borderId="5" xfId="1" applyNumberFormat="1" applyFont="1" applyBorder="1" applyAlignment="1">
      <alignment vertical="center" wrapText="1"/>
    </xf>
    <xf numFmtId="3" fontId="6" fillId="0" borderId="0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horizontal="left" vertical="center"/>
    </xf>
    <xf numFmtId="2" fontId="15" fillId="4" borderId="0" xfId="1" applyNumberFormat="1" applyFont="1" applyFill="1" applyBorder="1" applyAlignment="1">
      <alignment horizontal="center" vertical="center"/>
    </xf>
    <xf numFmtId="2" fontId="16" fillId="4" borderId="0" xfId="1" applyNumberFormat="1" applyFont="1" applyFill="1" applyBorder="1" applyAlignment="1">
      <alignment horizontal="center" vertical="center"/>
    </xf>
    <xf numFmtId="2" fontId="15" fillId="4" borderId="0" xfId="1" applyNumberFormat="1" applyFont="1" applyFill="1" applyBorder="1" applyAlignment="1">
      <alignment horizontal="left" vertical="center"/>
    </xf>
    <xf numFmtId="2" fontId="16" fillId="4" borderId="0" xfId="1" applyNumberFormat="1" applyFont="1" applyFill="1" applyBorder="1" applyAlignment="1">
      <alignment horizontal="center" vertical="center" wrapText="1"/>
    </xf>
    <xf numFmtId="3" fontId="16" fillId="4" borderId="0" xfId="1" applyNumberFormat="1" applyFont="1" applyFill="1" applyBorder="1" applyAlignment="1">
      <alignment horizontal="right" vertical="center" wrapText="1"/>
    </xf>
    <xf numFmtId="3" fontId="15" fillId="4" borderId="0" xfId="1" applyNumberFormat="1" applyFont="1" applyFill="1" applyBorder="1" applyAlignment="1">
      <alignment horizontal="right" vertical="center" wrapText="1"/>
    </xf>
    <xf numFmtId="3" fontId="15" fillId="4" borderId="7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2" fontId="3" fillId="2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3" fontId="19" fillId="2" borderId="1" xfId="1" applyNumberFormat="1" applyFont="1" applyFill="1" applyBorder="1" applyAlignment="1">
      <alignment horizontal="right" vertical="center"/>
    </xf>
    <xf numFmtId="2" fontId="9" fillId="0" borderId="0" xfId="1" applyNumberFormat="1" applyFont="1" applyBorder="1" applyAlignment="1">
      <alignment vertical="center"/>
    </xf>
    <xf numFmtId="0" fontId="20" fillId="0" borderId="0" xfId="1" applyFont="1"/>
    <xf numFmtId="0" fontId="21" fillId="0" borderId="0" xfId="1" applyFont="1"/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2" fontId="18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2" fontId="6" fillId="4" borderId="0" xfId="1" applyNumberFormat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3" fontId="22" fillId="0" borderId="0" xfId="1" applyNumberFormat="1" applyFont="1" applyBorder="1" applyAlignment="1">
      <alignment horizontal="center" vertical="center"/>
    </xf>
    <xf numFmtId="0" fontId="0" fillId="0" borderId="0" xfId="1" applyFont="1"/>
    <xf numFmtId="49" fontId="21" fillId="0" borderId="13" xfId="1" applyNumberFormat="1" applyFont="1" applyBorder="1" applyAlignment="1">
      <alignment vertical="center" wrapText="1"/>
    </xf>
    <xf numFmtId="0" fontId="23" fillId="0" borderId="14" xfId="1" applyFont="1" applyBorder="1" applyAlignment="1">
      <alignment vertical="center" wrapText="1"/>
    </xf>
    <xf numFmtId="166" fontId="21" fillId="0" borderId="14" xfId="1" applyNumberFormat="1" applyFont="1" applyBorder="1" applyAlignment="1">
      <alignment horizontal="right" vertical="center"/>
    </xf>
    <xf numFmtId="166" fontId="0" fillId="0" borderId="14" xfId="1" applyNumberFormat="1" applyFont="1" applyBorder="1" applyAlignment="1">
      <alignment vertical="center"/>
    </xf>
    <xf numFmtId="166" fontId="0" fillId="0" borderId="14" xfId="1" applyNumberFormat="1" applyFont="1" applyBorder="1" applyAlignment="1">
      <alignment horizontal="right" vertical="center"/>
    </xf>
    <xf numFmtId="3" fontId="21" fillId="0" borderId="14" xfId="1" applyNumberFormat="1" applyFont="1" applyBorder="1" applyAlignment="1">
      <alignment horizontal="right" vertical="center"/>
    </xf>
    <xf numFmtId="0" fontId="20" fillId="0" borderId="0" xfId="1" applyFont="1" applyAlignment="1">
      <alignment horizontal="center" vertical="center"/>
    </xf>
    <xf numFmtId="49" fontId="21" fillId="0" borderId="13" xfId="1" applyNumberFormat="1" applyFont="1" applyBorder="1" applyAlignment="1">
      <alignment vertical="top" wrapText="1"/>
    </xf>
    <xf numFmtId="166" fontId="21" fillId="0" borderId="14" xfId="1" applyNumberFormat="1" applyFont="1" applyBorder="1" applyAlignment="1">
      <alignment vertical="center"/>
    </xf>
    <xf numFmtId="3" fontId="21" fillId="0" borderId="14" xfId="1" applyNumberFormat="1" applyFont="1" applyBorder="1" applyAlignment="1">
      <alignment vertical="center"/>
    </xf>
    <xf numFmtId="3" fontId="22" fillId="0" borderId="0" xfId="1" applyNumberFormat="1" applyFont="1" applyBorder="1" applyAlignment="1">
      <alignment vertical="center"/>
    </xf>
    <xf numFmtId="2" fontId="18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right" vertical="center"/>
    </xf>
    <xf numFmtId="2" fontId="22" fillId="0" borderId="0" xfId="1" applyNumberFormat="1" applyFont="1" applyBorder="1" applyAlignment="1">
      <alignment vertical="center"/>
    </xf>
    <xf numFmtId="0" fontId="24" fillId="0" borderId="0" xfId="1" applyFont="1" applyBorder="1"/>
    <xf numFmtId="49" fontId="24" fillId="0" borderId="0" xfId="1" applyNumberFormat="1" applyFont="1" applyBorder="1" applyAlignment="1">
      <alignment vertical="center" wrapText="1"/>
    </xf>
    <xf numFmtId="0" fontId="25" fillId="0" borderId="0" xfId="1" applyFont="1" applyBorder="1" applyAlignment="1">
      <alignment vertical="center" wrapText="1"/>
    </xf>
    <xf numFmtId="166" fontId="24" fillId="0" borderId="0" xfId="1" applyNumberFormat="1" applyFont="1" applyBorder="1" applyAlignment="1">
      <alignment horizontal="right" vertical="center"/>
    </xf>
    <xf numFmtId="166" fontId="24" fillId="0" borderId="0" xfId="1" applyNumberFormat="1" applyFont="1" applyBorder="1" applyAlignment="1">
      <alignment vertical="center"/>
    </xf>
    <xf numFmtId="3" fontId="24" fillId="0" borderId="0" xfId="1" applyNumberFormat="1" applyFont="1" applyBorder="1" applyAlignment="1">
      <alignment horizontal="right" vertical="center"/>
    </xf>
    <xf numFmtId="3" fontId="18" fillId="0" borderId="0" xfId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2" fontId="22" fillId="0" borderId="0" xfId="1" applyNumberFormat="1" applyFont="1" applyBorder="1" applyAlignment="1">
      <alignment vertical="center" wrapText="1"/>
    </xf>
    <xf numFmtId="2" fontId="22" fillId="0" borderId="0" xfId="1" applyNumberFormat="1" applyFont="1" applyBorder="1" applyAlignment="1">
      <alignment horizontal="center" vertical="center"/>
    </xf>
    <xf numFmtId="3" fontId="1" fillId="0" borderId="0" xfId="1" applyNumberFormat="1" applyFont="1" applyBorder="1" applyAlignment="1">
      <alignment horizontal="center" vertical="center"/>
    </xf>
    <xf numFmtId="0" fontId="20" fillId="0" borderId="0" xfId="1" applyFont="1" applyBorder="1"/>
    <xf numFmtId="0" fontId="21" fillId="0" borderId="0" xfId="1" applyFont="1" applyBorder="1"/>
    <xf numFmtId="2" fontId="1" fillId="0" borderId="0" xfId="1" applyNumberFormat="1" applyFont="1" applyBorder="1" applyAlignment="1">
      <alignment vertical="center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167" fontId="21" fillId="0" borderId="0" xfId="1" applyNumberFormat="1" applyFont="1" applyAlignment="1">
      <alignment vertical="top"/>
    </xf>
    <xf numFmtId="3" fontId="19" fillId="2" borderId="7" xfId="1" applyNumberFormat="1" applyFont="1" applyFill="1" applyBorder="1" applyAlignment="1">
      <alignment horizontal="right" vertical="center"/>
    </xf>
    <xf numFmtId="49" fontId="0" fillId="0" borderId="13" xfId="1" applyNumberFormat="1" applyFont="1" applyBorder="1" applyAlignment="1">
      <alignment vertical="center" wrapText="1"/>
    </xf>
    <xf numFmtId="3" fontId="0" fillId="0" borderId="14" xfId="1" applyNumberFormat="1" applyFont="1" applyBorder="1" applyAlignment="1">
      <alignment horizontal="right" vertical="center"/>
    </xf>
    <xf numFmtId="3" fontId="1" fillId="0" borderId="0" xfId="1" applyNumberFormat="1" applyFont="1" applyBorder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0" fontId="26" fillId="0" borderId="0" xfId="0" applyFont="1"/>
    <xf numFmtId="0" fontId="26" fillId="0" borderId="0" xfId="1" applyFont="1"/>
    <xf numFmtId="2" fontId="1" fillId="0" borderId="0" xfId="1" applyNumberFormat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49" fontId="26" fillId="0" borderId="15" xfId="1" applyNumberFormat="1" applyFont="1" applyBorder="1" applyAlignment="1">
      <alignment vertical="center" wrapText="1"/>
    </xf>
    <xf numFmtId="0" fontId="23" fillId="0" borderId="16" xfId="1" applyFont="1" applyBorder="1" applyAlignment="1">
      <alignment vertical="center" wrapText="1"/>
    </xf>
    <xf numFmtId="166" fontId="26" fillId="0" borderId="16" xfId="1" applyNumberFormat="1" applyFont="1" applyBorder="1" applyAlignment="1">
      <alignment horizontal="right" vertical="center"/>
    </xf>
    <xf numFmtId="166" fontId="26" fillId="0" borderId="16" xfId="1" applyNumberFormat="1" applyFont="1" applyBorder="1" applyAlignment="1">
      <alignment vertical="center"/>
    </xf>
    <xf numFmtId="166" fontId="26" fillId="0" borderId="14" xfId="1" applyNumberFormat="1" applyFont="1" applyBorder="1" applyAlignment="1">
      <alignment vertical="center"/>
    </xf>
    <xf numFmtId="166" fontId="26" fillId="0" borderId="14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1" fillId="0" borderId="4" xfId="1" applyFont="1" applyBorder="1"/>
    <xf numFmtId="0" fontId="1" fillId="0" borderId="0" xfId="1" applyFont="1" applyBorder="1"/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2" fontId="6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left" vertical="center"/>
    </xf>
    <xf numFmtId="2" fontId="6" fillId="0" borderId="0" xfId="1" applyNumberFormat="1" applyFont="1" applyBorder="1" applyAlignment="1">
      <alignment horizontal="left" vertical="center" wrapText="1"/>
    </xf>
    <xf numFmtId="3" fontId="1" fillId="0" borderId="0" xfId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center" vertical="center" wrapText="1"/>
    </xf>
    <xf numFmtId="49" fontId="20" fillId="0" borderId="0" xfId="1" applyNumberFormat="1" applyFont="1" applyBorder="1" applyAlignment="1">
      <alignment horizontal="left" vertical="center" wrapText="1"/>
    </xf>
  </cellXfs>
  <cellStyles count="2">
    <cellStyle name="Magyarázó szöveg" xfId="1" builtinId="53" customBuiltin="1"/>
    <cellStyle name="Normál" xfId="0" builtinId="0"/>
  </cellStyles>
  <dxfs count="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MK174"/>
  <sheetViews>
    <sheetView zoomScale="70" zoomScaleNormal="70" workbookViewId="0">
      <selection activeCell="F29" sqref="F29"/>
    </sheetView>
  </sheetViews>
  <sheetFormatPr defaultRowHeight="13.2" x14ac:dyDescent="0.25"/>
  <cols>
    <col min="1" max="2" width="3.77734375" style="1"/>
    <col min="3" max="3" width="7.44140625" style="1"/>
    <col min="4" max="4" width="57.21875" style="1"/>
    <col min="5" max="7" width="12.44140625" style="1"/>
    <col min="8" max="8" width="14.33203125" style="1"/>
    <col min="9" max="9" width="9.21875" style="1"/>
    <col min="10" max="10" width="10.21875" style="1"/>
    <col min="11" max="1025" width="9.2187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8" spans="1:1024" s="2" customFormat="1" ht="12.75" customHeight="1" x14ac:dyDescent="0.25">
      <c r="A8" s="153"/>
      <c r="B8" s="153"/>
      <c r="C8" s="153"/>
      <c r="D8" s="154" t="s">
        <v>0</v>
      </c>
      <c r="E8" s="154"/>
      <c r="F8" s="154"/>
      <c r="G8" s="154"/>
      <c r="H8" s="154"/>
      <c r="J8" s="3"/>
    </row>
    <row r="9" spans="1:1024" ht="13.8" x14ac:dyDescent="0.25">
      <c r="A9" s="153"/>
      <c r="B9" s="153"/>
      <c r="C9" s="153"/>
      <c r="D9" s="154"/>
      <c r="E9" s="154"/>
      <c r="F9" s="154"/>
      <c r="G9" s="154"/>
      <c r="H9" s="154"/>
      <c r="I9"/>
      <c r="J9" s="3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3.8" x14ac:dyDescent="0.25">
      <c r="A10" s="153"/>
      <c r="B10" s="153"/>
      <c r="C10" s="153"/>
      <c r="D10" s="154"/>
      <c r="E10" s="154"/>
      <c r="F10" s="154"/>
      <c r="G10" s="154"/>
      <c r="H10" s="154"/>
      <c r="I10"/>
      <c r="J10" s="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.8" x14ac:dyDescent="0.25">
      <c r="A11" s="153"/>
      <c r="B11" s="153"/>
      <c r="C11" s="153"/>
      <c r="D11" s="154"/>
      <c r="E11" s="154"/>
      <c r="F11" s="154"/>
      <c r="G11" s="154"/>
      <c r="H11" s="154"/>
      <c r="I11"/>
      <c r="J11" s="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.8" x14ac:dyDescent="0.25">
      <c r="A12" s="153"/>
      <c r="B12" s="153"/>
      <c r="C12" s="153"/>
      <c r="D12" s="4"/>
      <c r="E12" s="5" t="s">
        <v>1</v>
      </c>
      <c r="F12" s="6"/>
      <c r="G12" s="7"/>
      <c r="H12" s="8"/>
      <c r="I12"/>
      <c r="J12" s="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7.95" customHeight="1" x14ac:dyDescent="0.25">
      <c r="A13" s="153"/>
      <c r="B13" s="153"/>
      <c r="C13" s="153"/>
      <c r="D13" s="9"/>
      <c r="E13" s="155"/>
      <c r="F13" s="155"/>
      <c r="G13" s="155"/>
      <c r="H13" s="155"/>
      <c r="I13"/>
      <c r="J13" s="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08.6" customHeight="1" x14ac:dyDescent="0.25">
      <c r="A14" s="153"/>
      <c r="B14" s="153"/>
      <c r="C14" s="153"/>
      <c r="D14" s="156" t="s">
        <v>2</v>
      </c>
      <c r="E14" s="156"/>
      <c r="F14" s="156"/>
      <c r="G14" s="156"/>
      <c r="H14" s="156"/>
      <c r="I14"/>
      <c r="J14" s="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3.8" x14ac:dyDescent="0.25">
      <c r="A15" s="153"/>
      <c r="B15" s="153"/>
      <c r="C15" s="153"/>
      <c r="D15" s="10"/>
      <c r="E15" s="157"/>
      <c r="F15" s="157"/>
      <c r="G15" s="157"/>
      <c r="H15" s="157"/>
      <c r="I15"/>
      <c r="J15" s="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0" customFormat="1" ht="20.100000000000001" customHeight="1" x14ac:dyDescent="0.25">
      <c r="A16" s="149" t="s">
        <v>3</v>
      </c>
      <c r="B16" s="149"/>
      <c r="C16" s="149"/>
      <c r="D16" s="150" t="s">
        <v>4</v>
      </c>
      <c r="E16" s="151"/>
      <c r="F16" s="151"/>
      <c r="G16" s="151"/>
      <c r="H16" s="11"/>
      <c r="J16" s="12"/>
    </row>
    <row r="17" spans="1:14" s="14" customFormat="1" ht="39.9" customHeight="1" x14ac:dyDescent="0.25">
      <c r="A17" s="149"/>
      <c r="B17" s="149"/>
      <c r="C17" s="149"/>
      <c r="D17" s="150"/>
      <c r="E17" s="151"/>
      <c r="F17" s="151"/>
      <c r="G17" s="151"/>
      <c r="H17" s="13" t="s">
        <v>5</v>
      </c>
      <c r="J17" s="15"/>
      <c r="K17" s="16"/>
      <c r="L17" s="16"/>
      <c r="M17" s="16"/>
      <c r="N17" s="16"/>
    </row>
    <row r="18" spans="1:14" s="10" customFormat="1" ht="15" customHeight="1" x14ac:dyDescent="0.3">
      <c r="A18" s="152"/>
      <c r="B18" s="152"/>
      <c r="C18" s="152"/>
      <c r="D18" s="17"/>
      <c r="E18" s="18"/>
      <c r="F18" s="18"/>
      <c r="G18" s="18"/>
      <c r="H18" s="4"/>
      <c r="J18" s="19"/>
      <c r="K18" s="20"/>
      <c r="L18" s="20"/>
      <c r="M18" s="20"/>
      <c r="N18" s="20"/>
    </row>
    <row r="19" spans="1:14" s="27" customFormat="1" ht="15.6" x14ac:dyDescent="0.25">
      <c r="A19" s="21"/>
      <c r="B19" s="22" t="s">
        <v>6</v>
      </c>
      <c r="C19" s="22"/>
      <c r="D19" s="23" t="s">
        <v>7</v>
      </c>
      <c r="E19" s="24"/>
      <c r="F19" s="24"/>
      <c r="G19" s="25"/>
      <c r="H19" s="26"/>
      <c r="J19" s="19"/>
      <c r="K19" s="20"/>
      <c r="L19" s="20"/>
      <c r="M19" s="20"/>
      <c r="N19" s="20"/>
    </row>
    <row r="20" spans="1:14" ht="13.8" x14ac:dyDescent="0.25">
      <c r="A20" s="28"/>
      <c r="B20" s="29"/>
      <c r="C20" s="29"/>
      <c r="D20" s="30"/>
      <c r="E20" s="31"/>
      <c r="F20" s="31"/>
      <c r="G20" s="32"/>
      <c r="H20" s="33"/>
      <c r="J20" s="19"/>
      <c r="K20" s="20"/>
      <c r="L20" s="20"/>
      <c r="M20" s="20"/>
      <c r="N20" s="20"/>
    </row>
    <row r="21" spans="1:14" ht="15.6" x14ac:dyDescent="0.25">
      <c r="A21" s="34"/>
      <c r="B21" s="35" t="s">
        <v>8</v>
      </c>
      <c r="C21" s="35"/>
      <c r="D21" s="36" t="s">
        <v>9</v>
      </c>
      <c r="E21" s="37"/>
      <c r="F21" s="37"/>
      <c r="G21" s="37"/>
      <c r="H21" s="38">
        <f>'K-T_Tájépítészet'!M14</f>
        <v>0</v>
      </c>
      <c r="J21" s="19"/>
      <c r="K21" s="20"/>
      <c r="L21" s="20"/>
      <c r="M21" s="20"/>
      <c r="N21" s="20"/>
    </row>
    <row r="22" spans="1:14" ht="13.8" x14ac:dyDescent="0.25">
      <c r="A22"/>
      <c r="B22" s="29"/>
      <c r="C22"/>
      <c r="D22"/>
      <c r="E22" s="31"/>
      <c r="F22" s="31"/>
      <c r="G22" s="39"/>
      <c r="H22" s="33"/>
      <c r="J22" s="19"/>
      <c r="K22" s="20"/>
      <c r="L22" s="20"/>
      <c r="M22" s="20"/>
      <c r="N22" s="20"/>
    </row>
    <row r="23" spans="1:14" ht="15.6" x14ac:dyDescent="0.25">
      <c r="A23" s="36"/>
      <c r="B23" s="35" t="s">
        <v>10</v>
      </c>
      <c r="C23" s="35"/>
      <c r="D23" s="36" t="s">
        <v>11</v>
      </c>
      <c r="E23" s="36"/>
      <c r="F23" s="36"/>
      <c r="G23" s="40"/>
      <c r="H23" s="38">
        <f>'K-T_Tájépítészet'!M39</f>
        <v>0</v>
      </c>
      <c r="J23" s="19"/>
      <c r="K23" s="20"/>
      <c r="L23" s="20"/>
      <c r="M23" s="20"/>
      <c r="N23" s="20"/>
    </row>
    <row r="24" spans="1:14" ht="13.8" x14ac:dyDescent="0.25">
      <c r="A24"/>
      <c r="B24" s="29"/>
      <c r="C24" s="29" t="s">
        <v>12</v>
      </c>
      <c r="D24" s="20" t="str">
        <f>'K-T_Tájépítészet'!D43</f>
        <v>Földmunka</v>
      </c>
      <c r="E24"/>
      <c r="F24"/>
      <c r="G24" s="15">
        <f>'K-T_Tájépítészet'!M43</f>
        <v>0</v>
      </c>
      <c r="H24"/>
      <c r="J24" s="19"/>
      <c r="K24" s="20"/>
      <c r="L24" s="20"/>
      <c r="M24" s="20"/>
      <c r="N24" s="20"/>
    </row>
    <row r="25" spans="1:14" ht="13.8" x14ac:dyDescent="0.25">
      <c r="A25"/>
      <c r="B25" s="29"/>
      <c r="C25" s="29" t="s">
        <v>13</v>
      </c>
      <c r="D25" s="20" t="str">
        <f>'K-T_Tájépítészet'!D50</f>
        <v>Szegélyek</v>
      </c>
      <c r="E25"/>
      <c r="F25"/>
      <c r="G25" s="15">
        <f>'K-T_Tájépítészet'!M50</f>
        <v>0</v>
      </c>
      <c r="H25"/>
      <c r="J25" s="19"/>
      <c r="K25" s="20"/>
      <c r="L25" s="20"/>
      <c r="M25" s="20"/>
      <c r="N25" s="20"/>
    </row>
    <row r="26" spans="1:14" ht="13.8" x14ac:dyDescent="0.25">
      <c r="A26"/>
      <c r="B26" s="29"/>
      <c r="C26" s="29" t="s">
        <v>14</v>
      </c>
      <c r="D26" s="20" t="str">
        <f>'K-T_Tájépítészet'!D67</f>
        <v>Burkolatok</v>
      </c>
      <c r="E26"/>
      <c r="F26"/>
      <c r="G26" s="15">
        <f>'K-T_Tájépítészet'!M67</f>
        <v>0</v>
      </c>
      <c r="H26"/>
      <c r="J26" s="19"/>
      <c r="K26" s="20"/>
      <c r="L26" s="20"/>
      <c r="M26" s="20"/>
      <c r="N26" s="20"/>
    </row>
    <row r="27" spans="1:14" ht="13.8" x14ac:dyDescent="0.25">
      <c r="A27"/>
      <c r="B27" s="29"/>
      <c r="C27"/>
      <c r="D27" s="20"/>
      <c r="E27"/>
      <c r="F27"/>
      <c r="G27" s="39"/>
      <c r="H27"/>
      <c r="J27" s="19"/>
      <c r="K27" s="20"/>
      <c r="L27" s="20"/>
      <c r="M27" s="20"/>
      <c r="N27" s="20"/>
    </row>
    <row r="28" spans="1:14" ht="15.6" x14ac:dyDescent="0.25">
      <c r="A28" s="36"/>
      <c r="B28" s="35" t="s">
        <v>15</v>
      </c>
      <c r="C28" s="35"/>
      <c r="D28" s="36" t="s">
        <v>16</v>
      </c>
      <c r="E28" s="36"/>
      <c r="F28" s="36"/>
      <c r="G28" s="40"/>
      <c r="H28" s="38">
        <f>'K-T_Tájépítészet'!M85</f>
        <v>0</v>
      </c>
      <c r="J28" s="19"/>
      <c r="K28" s="20"/>
      <c r="L28" s="20"/>
      <c r="M28" s="20"/>
      <c r="N28" s="20"/>
    </row>
    <row r="29" spans="1:14" ht="13.8" x14ac:dyDescent="0.25">
      <c r="A29"/>
      <c r="B29" s="29"/>
      <c r="C29" s="29" t="s">
        <v>17</v>
      </c>
      <c r="D29" s="20" t="str">
        <f>'K-T_Tájépítészet'!D90</f>
        <v>Park berendezése</v>
      </c>
      <c r="E29"/>
      <c r="F29"/>
      <c r="G29" s="15">
        <f>'K-T_Tájépítészet'!M90</f>
        <v>0</v>
      </c>
      <c r="H29"/>
      <c r="J29" s="19"/>
      <c r="K29" s="20"/>
      <c r="L29" s="20"/>
      <c r="M29" s="20"/>
      <c r="N29" s="20"/>
    </row>
    <row r="30" spans="1:14" ht="13.8" x14ac:dyDescent="0.25">
      <c r="A30"/>
      <c r="B30" s="29"/>
      <c r="C30" s="29" t="s">
        <v>18</v>
      </c>
      <c r="D30" s="20" t="str">
        <f>'K-T_Tájépítészet'!D95</f>
        <v>Kerítések, kapuk</v>
      </c>
      <c r="E30"/>
      <c r="F30"/>
      <c r="G30" s="15">
        <f>'K-T_Tájépítészet'!M95</f>
        <v>0</v>
      </c>
      <c r="H30"/>
      <c r="J30" s="19"/>
      <c r="K30" s="20"/>
      <c r="L30" s="20"/>
      <c r="M30" s="20"/>
      <c r="N30" s="20"/>
    </row>
    <row r="31" spans="1:14" ht="13.8" x14ac:dyDescent="0.25">
      <c r="A31"/>
      <c r="B31" s="29"/>
      <c r="C31"/>
      <c r="D31"/>
      <c r="E31" s="31"/>
      <c r="F31" s="31"/>
      <c r="G31" s="39"/>
      <c r="H31" s="33"/>
      <c r="J31" s="19"/>
      <c r="K31" s="20"/>
      <c r="L31" s="20"/>
      <c r="M31" s="20"/>
      <c r="N31" s="20"/>
    </row>
    <row r="32" spans="1:14" ht="15.6" x14ac:dyDescent="0.25">
      <c r="A32" s="36"/>
      <c r="B32" s="35" t="s">
        <v>19</v>
      </c>
      <c r="C32" s="35"/>
      <c r="D32" s="36" t="s">
        <v>20</v>
      </c>
      <c r="E32" s="36"/>
      <c r="F32" s="36"/>
      <c r="G32" s="40"/>
      <c r="H32" s="38">
        <f>'K-T_Tájépítészet'!M100</f>
        <v>0</v>
      </c>
      <c r="J32" s="19"/>
      <c r="K32" s="20"/>
      <c r="L32" s="20"/>
      <c r="M32" s="20"/>
      <c r="N32" s="20"/>
    </row>
    <row r="33" spans="2:14" ht="13.8" x14ac:dyDescent="0.25">
      <c r="B33" s="29"/>
      <c r="C33" s="29" t="s">
        <v>21</v>
      </c>
      <c r="D33" s="20" t="str">
        <f>'K-T_Tájépítészet'!D104</f>
        <v>Növények</v>
      </c>
      <c r="E33"/>
      <c r="F33"/>
      <c r="G33" s="15">
        <f>'K-T_Tájépítészet'!M104</f>
        <v>0</v>
      </c>
      <c r="H33"/>
      <c r="J33" s="19"/>
      <c r="K33" s="20"/>
      <c r="L33" s="20"/>
      <c r="M33" s="20"/>
      <c r="N33" s="20"/>
    </row>
    <row r="34" spans="2:14" ht="13.8" x14ac:dyDescent="0.25">
      <c r="B34" s="29"/>
      <c r="C34" s="29" t="s">
        <v>22</v>
      </c>
      <c r="D34" s="20" t="str">
        <f>'K-T_Tájépítészet'!D111</f>
        <v>Befejező munkák</v>
      </c>
      <c r="E34"/>
      <c r="F34"/>
      <c r="G34" s="15">
        <f>'K-T_Tájépítészet'!M111</f>
        <v>0</v>
      </c>
      <c r="H34"/>
      <c r="J34" s="19"/>
      <c r="K34" s="20"/>
      <c r="L34" s="20"/>
      <c r="M34" s="20"/>
      <c r="N34" s="20"/>
    </row>
    <row r="35" spans="2:14" ht="13.8" x14ac:dyDescent="0.25">
      <c r="B35" s="41"/>
      <c r="D35"/>
      <c r="E35" s="31"/>
      <c r="F35" s="31"/>
      <c r="G35"/>
      <c r="H35" s="33"/>
      <c r="J35" s="19"/>
      <c r="K35" s="20"/>
      <c r="L35" s="20"/>
      <c r="M35" s="20"/>
      <c r="N35" s="20"/>
    </row>
    <row r="36" spans="2:14" ht="18" x14ac:dyDescent="0.25">
      <c r="B36" s="29"/>
      <c r="D36" s="42" t="s">
        <v>23</v>
      </c>
      <c r="E36" s="43"/>
      <c r="F36" s="43"/>
      <c r="G36" s="44"/>
      <c r="H36" s="45">
        <f>H21+H23+H28+H32</f>
        <v>0</v>
      </c>
      <c r="J36" s="19"/>
      <c r="K36" s="20"/>
      <c r="L36" s="20"/>
      <c r="M36" s="20"/>
      <c r="N36" s="20"/>
    </row>
    <row r="37" spans="2:14" ht="13.8" x14ac:dyDescent="0.25">
      <c r="B37" s="29"/>
      <c r="D37"/>
      <c r="E37" s="31"/>
      <c r="F37" s="31"/>
      <c r="H37" s="33"/>
      <c r="J37" s="19"/>
      <c r="K37" s="20"/>
      <c r="L37" s="20"/>
      <c r="M37" s="20"/>
      <c r="N37" s="20"/>
    </row>
    <row r="38" spans="2:14" ht="15.6" x14ac:dyDescent="0.25">
      <c r="B38" s="29"/>
      <c r="D38" s="46" t="s">
        <v>24</v>
      </c>
      <c r="E38" s="31"/>
      <c r="F38" s="31"/>
      <c r="H38" s="47">
        <f>H36*1.27</f>
        <v>0</v>
      </c>
      <c r="J38" s="19"/>
      <c r="K38" s="20"/>
      <c r="L38" s="20"/>
      <c r="M38" s="20"/>
      <c r="N38" s="20"/>
    </row>
    <row r="39" spans="2:14" ht="13.8" x14ac:dyDescent="0.25">
      <c r="B39" s="29"/>
      <c r="D39"/>
      <c r="E39" s="31"/>
      <c r="F39" s="31"/>
      <c r="H39" s="33"/>
      <c r="J39" s="19"/>
      <c r="K39" s="20"/>
      <c r="L39" s="20"/>
      <c r="M39" s="20"/>
      <c r="N39" s="20"/>
    </row>
    <row r="40" spans="2:14" ht="13.8" x14ac:dyDescent="0.25">
      <c r="B40" s="29"/>
      <c r="D40"/>
      <c r="E40" s="31"/>
      <c r="F40" s="31"/>
      <c r="H40" s="33"/>
      <c r="J40" s="19"/>
      <c r="K40" s="20"/>
      <c r="L40" s="20"/>
      <c r="M40" s="20"/>
      <c r="N40" s="20"/>
    </row>
    <row r="41" spans="2:14" ht="13.8" x14ac:dyDescent="0.25">
      <c r="B41" s="29"/>
      <c r="D41"/>
      <c r="E41" s="31"/>
      <c r="F41" s="31"/>
      <c r="H41" s="33"/>
    </row>
    <row r="42" spans="2:14" ht="13.8" x14ac:dyDescent="0.25">
      <c r="B42" s="29"/>
      <c r="D42"/>
      <c r="E42" s="31"/>
      <c r="F42" s="31"/>
      <c r="H42" s="33"/>
    </row>
    <row r="43" spans="2:14" ht="13.8" x14ac:dyDescent="0.25">
      <c r="B43" s="29"/>
      <c r="D43" s="30" t="s">
        <v>25</v>
      </c>
      <c r="E43" s="31"/>
      <c r="F43" s="31"/>
      <c r="H43" s="33"/>
    </row>
    <row r="44" spans="2:14" ht="13.8" x14ac:dyDescent="0.25">
      <c r="B44" s="29"/>
      <c r="D44" s="30" t="s">
        <v>26</v>
      </c>
      <c r="E44" s="31"/>
      <c r="F44" s="31"/>
      <c r="H44" s="33"/>
    </row>
    <row r="45" spans="2:14" ht="13.8" x14ac:dyDescent="0.25">
      <c r="B45" s="29"/>
      <c r="D45" s="30" t="s">
        <v>27</v>
      </c>
      <c r="E45" s="31"/>
      <c r="F45" s="31"/>
      <c r="H45" s="33"/>
    </row>
    <row r="46" spans="2:14" ht="13.8" x14ac:dyDescent="0.25">
      <c r="B46" s="29"/>
      <c r="D46"/>
      <c r="E46" s="31"/>
      <c r="F46" s="31"/>
      <c r="H46" s="33"/>
    </row>
    <row r="47" spans="2:14" ht="13.8" x14ac:dyDescent="0.25">
      <c r="B47" s="29"/>
      <c r="D47" s="48"/>
      <c r="E47" s="31"/>
      <c r="F47" s="31"/>
      <c r="H47" s="33"/>
    </row>
    <row r="48" spans="2:14" ht="13.8" x14ac:dyDescent="0.25">
      <c r="B48" s="29"/>
      <c r="D48" s="48"/>
      <c r="E48" s="31"/>
      <c r="F48" s="31"/>
      <c r="H48" s="33"/>
    </row>
    <row r="49" spans="2:8" ht="21" customHeight="1" x14ac:dyDescent="0.25">
      <c r="B49" s="29"/>
      <c r="D49" s="49" t="s">
        <v>28</v>
      </c>
      <c r="E49" s="50">
        <v>650</v>
      </c>
      <c r="F49" s="51" t="s">
        <v>29</v>
      </c>
      <c r="H49" s="33"/>
    </row>
    <row r="50" spans="2:8" ht="21" customHeight="1" x14ac:dyDescent="0.25">
      <c r="B50" s="29"/>
      <c r="D50" s="52" t="s">
        <v>30</v>
      </c>
      <c r="E50" s="53">
        <f>H36</f>
        <v>0</v>
      </c>
      <c r="F50" s="54" t="s">
        <v>31</v>
      </c>
      <c r="H50" s="33"/>
    </row>
    <row r="51" spans="2:8" ht="21" customHeight="1" x14ac:dyDescent="0.25">
      <c r="B51" s="29"/>
      <c r="D51" s="55" t="s">
        <v>32</v>
      </c>
      <c r="E51" s="56">
        <f>E50/E49</f>
        <v>0</v>
      </c>
      <c r="F51" s="57" t="s">
        <v>33</v>
      </c>
      <c r="H51" s="33"/>
    </row>
    <row r="71" ht="25.2" customHeight="1" x14ac:dyDescent="0.25"/>
    <row r="167" ht="35.25" customHeight="1" x14ac:dyDescent="0.25"/>
    <row r="174" ht="29.25" customHeight="1" x14ac:dyDescent="0.25"/>
  </sheetData>
  <mergeCells count="9">
    <mergeCell ref="A16:C17"/>
    <mergeCell ref="D16:D17"/>
    <mergeCell ref="E16:G17"/>
    <mergeCell ref="A18:C18"/>
    <mergeCell ref="A8:C15"/>
    <mergeCell ref="D8:H11"/>
    <mergeCell ref="E13:H13"/>
    <mergeCell ref="D14:H14"/>
    <mergeCell ref="E15:H15"/>
  </mergeCells>
  <printOptions gridLines="1"/>
  <pageMargins left="0.39374999999999999" right="0.39374999999999999" top="0.57499999999999996" bottom="0.39374999999999999" header="0.23611111111111099" footer="0.23611111111111099"/>
  <pageSetup paperSize="0" scale="0" firstPageNumber="0" fitToHeight="0" orientation="portrait" usePrinterDefaults="0" horizontalDpi="0" verticalDpi="0" copies="0"/>
  <headerFooter>
    <oddHeader>&amp;L&amp;8NYÍREGYHÁZA MÚZEUMFALU_LÁTOGATÓKÖZPONT
NYÍREGYHÁZA, 15049 HRSZ 
kertépítészeti terveinek tételkiírása&amp;CTÁJÉPÍTÉSZET _KÖRNYEZETRENDEZÉS</oddHeader>
    <oddFooter>&amp;C&amp;P / &amp;N oldal&amp;R2015.december</oddFooter>
  </headerFooter>
  <rowBreaks count="2" manualBreakCount="2">
    <brk id="7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MK113"/>
  <sheetViews>
    <sheetView tabSelected="1" zoomScaleNormal="100" workbookViewId="0">
      <selection activeCell="K117" sqref="K117"/>
    </sheetView>
  </sheetViews>
  <sheetFormatPr defaultRowHeight="13.2" x14ac:dyDescent="0.25"/>
  <cols>
    <col min="1" max="1" width="3.77734375" style="1"/>
    <col min="2" max="2" width="4" style="140"/>
    <col min="3" max="3" width="4.33203125" style="1"/>
    <col min="4" max="4" width="27.6640625" style="1"/>
    <col min="5" max="5" width="37.44140625" style="1"/>
    <col min="6" max="6" width="9.6640625" style="1"/>
    <col min="7" max="7" width="6.109375" style="1"/>
    <col min="8" max="8" width="8.5546875" style="1"/>
    <col min="9" max="9" width="6.109375" style="1"/>
    <col min="10" max="12" width="12.44140625" style="1"/>
    <col min="13" max="13" width="19.21875" style="1"/>
    <col min="14" max="15" width="9.21875" style="1"/>
    <col min="16" max="16" width="18.21875" style="1"/>
    <col min="17" max="1025" width="9.21875" style="1"/>
  </cols>
  <sheetData>
    <row r="1" spans="1:1024" s="2" customFormat="1" ht="12.75" customHeight="1" x14ac:dyDescent="0.25">
      <c r="A1" s="158"/>
      <c r="B1" s="158"/>
      <c r="C1" s="158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024" x14ac:dyDescent="0.25">
      <c r="A2" s="158"/>
      <c r="B2" s="158"/>
      <c r="C2" s="158"/>
      <c r="D2" s="159"/>
      <c r="E2" s="159"/>
      <c r="F2" s="159"/>
      <c r="G2" s="159"/>
      <c r="H2" s="159"/>
      <c r="I2" s="159"/>
      <c r="J2" s="159"/>
      <c r="K2" s="159"/>
      <c r="L2" s="159"/>
      <c r="M2" s="15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58"/>
      <c r="B3" s="158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158"/>
      <c r="B4" s="158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3.75" customHeight="1" x14ac:dyDescent="0.25">
      <c r="A5" s="158"/>
      <c r="B5" s="158"/>
      <c r="C5" s="158"/>
      <c r="D5" s="160" t="s">
        <v>34</v>
      </c>
      <c r="E5" s="160"/>
      <c r="F5" s="161" t="s">
        <v>35</v>
      </c>
      <c r="G5" s="161"/>
      <c r="H5" s="58"/>
      <c r="I5" s="58"/>
      <c r="J5" s="19" t="s">
        <v>36</v>
      </c>
      <c r="K5" s="59"/>
      <c r="L5" s="60"/>
      <c r="M5" s="1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8" x14ac:dyDescent="0.25">
      <c r="A6" s="158"/>
      <c r="B6" s="158"/>
      <c r="C6" s="158"/>
      <c r="D6" s="9"/>
      <c r="E6" s="9"/>
      <c r="F6" s="161"/>
      <c r="G6" s="161"/>
      <c r="H6" s="58"/>
      <c r="I6" s="58"/>
      <c r="J6" s="162"/>
      <c r="K6" s="162"/>
      <c r="L6" s="162"/>
      <c r="M6" s="16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99" customHeight="1" x14ac:dyDescent="0.25">
      <c r="A7" s="158"/>
      <c r="B7" s="158"/>
      <c r="C7" s="158"/>
      <c r="D7" s="163" t="s">
        <v>37</v>
      </c>
      <c r="E7" s="163"/>
      <c r="F7" s="161"/>
      <c r="G7" s="161"/>
      <c r="H7" s="58"/>
      <c r="I7" s="58"/>
      <c r="J7" s="162"/>
      <c r="K7" s="162"/>
      <c r="L7" s="162"/>
      <c r="M7" s="16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3.8" x14ac:dyDescent="0.25">
      <c r="A8" s="158"/>
      <c r="B8" s="158"/>
      <c r="C8" s="158"/>
      <c r="D8" s="10"/>
      <c r="E8" s="10"/>
      <c r="F8" s="20"/>
      <c r="G8" s="10"/>
      <c r="H8" s="10"/>
      <c r="I8" s="10"/>
      <c r="J8" s="164"/>
      <c r="K8" s="164"/>
      <c r="L8" s="164"/>
      <c r="M8" s="16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0" customFormat="1" ht="20.100000000000001" customHeight="1" x14ac:dyDescent="0.25">
      <c r="A9" s="149" t="s">
        <v>3</v>
      </c>
      <c r="B9" s="149"/>
      <c r="C9" s="149"/>
      <c r="D9" s="150" t="s">
        <v>4</v>
      </c>
      <c r="E9" s="150" t="s">
        <v>38</v>
      </c>
      <c r="F9" s="61"/>
      <c r="G9" s="62"/>
      <c r="H9" s="62"/>
      <c r="I9" s="62"/>
      <c r="J9" s="165" t="s">
        <v>39</v>
      </c>
      <c r="K9" s="165"/>
      <c r="L9" s="165"/>
      <c r="M9" s="11"/>
    </row>
    <row r="10" spans="1:1024" s="14" customFormat="1" ht="39.9" customHeight="1" x14ac:dyDescent="0.25">
      <c r="A10" s="149"/>
      <c r="B10" s="149"/>
      <c r="C10" s="149"/>
      <c r="D10" s="150"/>
      <c r="E10" s="150"/>
      <c r="F10" s="63" t="s">
        <v>40</v>
      </c>
      <c r="G10" s="64" t="s">
        <v>41</v>
      </c>
      <c r="H10" s="63" t="s">
        <v>42</v>
      </c>
      <c r="I10" s="64" t="s">
        <v>41</v>
      </c>
      <c r="J10" s="65" t="s">
        <v>43</v>
      </c>
      <c r="K10" s="65" t="s">
        <v>44</v>
      </c>
      <c r="L10" s="65" t="s">
        <v>45</v>
      </c>
      <c r="M10" s="13" t="s">
        <v>5</v>
      </c>
    </row>
    <row r="11" spans="1:1024" s="69" customFormat="1" ht="13.8" x14ac:dyDescent="0.3">
      <c r="A11" s="152"/>
      <c r="B11" s="152"/>
      <c r="C11" s="152"/>
      <c r="D11" s="17"/>
      <c r="E11" s="17"/>
      <c r="F11" s="66"/>
      <c r="G11" s="66"/>
      <c r="H11" s="66"/>
      <c r="I11" s="66"/>
      <c r="J11" s="67"/>
      <c r="K11" s="67"/>
      <c r="L11" s="67"/>
      <c r="M11" s="68"/>
    </row>
    <row r="12" spans="1:1024" s="77" customFormat="1" ht="23.25" customHeight="1" x14ac:dyDescent="0.25">
      <c r="A12" s="70" t="s">
        <v>6</v>
      </c>
      <c r="B12" s="72"/>
      <c r="C12" s="71"/>
      <c r="D12" s="72" t="s">
        <v>46</v>
      </c>
      <c r="E12" s="72"/>
      <c r="F12" s="73"/>
      <c r="G12" s="73"/>
      <c r="H12" s="73"/>
      <c r="I12" s="73"/>
      <c r="J12" s="74"/>
      <c r="K12" s="74"/>
      <c r="L12" s="75"/>
      <c r="M12" s="76">
        <f>M14+M39+M85+M100</f>
        <v>0</v>
      </c>
    </row>
    <row r="13" spans="1:1024" s="20" customFormat="1" ht="13.8" x14ac:dyDescent="0.25">
      <c r="A13" s="78"/>
      <c r="B13" s="29"/>
      <c r="D13" s="30"/>
      <c r="E13" s="30"/>
      <c r="F13" s="16"/>
      <c r="G13" s="15"/>
      <c r="H13" s="15"/>
      <c r="I13" s="15"/>
      <c r="J13" s="60"/>
      <c r="K13" s="60"/>
      <c r="L13" s="60"/>
      <c r="M13" s="80"/>
    </row>
    <row r="14" spans="1:1024" s="86" customFormat="1" ht="21" x14ac:dyDescent="0.3">
      <c r="A14" s="22" t="s">
        <v>8</v>
      </c>
      <c r="B14" s="81"/>
      <c r="C14" s="81"/>
      <c r="D14" s="81" t="s">
        <v>47</v>
      </c>
      <c r="E14" s="81"/>
      <c r="F14" s="82"/>
      <c r="G14" s="83"/>
      <c r="H14" s="83"/>
      <c r="I14" s="83"/>
      <c r="J14" s="84"/>
      <c r="K14" s="84"/>
      <c r="L14" s="84"/>
      <c r="M14" s="85">
        <f>M18</f>
        <v>0</v>
      </c>
      <c r="O14" s="87"/>
      <c r="P14" s="88"/>
      <c r="Q14" s="88"/>
    </row>
    <row r="15" spans="1:1024" ht="15.6" x14ac:dyDescent="0.3">
      <c r="A15" s="35"/>
      <c r="B15" s="89"/>
      <c r="C15" s="89"/>
      <c r="D15" s="89"/>
      <c r="E15" s="89"/>
      <c r="F15" s="21"/>
      <c r="G15" s="40"/>
      <c r="H15" s="40"/>
      <c r="I15" s="40"/>
      <c r="J15" s="90"/>
      <c r="K15" s="90"/>
      <c r="L15" s="90"/>
      <c r="M15" s="90"/>
      <c r="N15"/>
      <c r="O15" s="88"/>
      <c r="P15" s="88"/>
      <c r="Q15" s="88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3">
      <c r="A16" s="35"/>
      <c r="B16" s="89"/>
      <c r="C16" s="89"/>
      <c r="D16" s="166" t="s">
        <v>48</v>
      </c>
      <c r="E16" s="166"/>
      <c r="F16" s="166"/>
      <c r="G16" s="166"/>
      <c r="H16" s="166"/>
      <c r="I16" s="166"/>
      <c r="J16" s="166"/>
      <c r="K16" s="166"/>
      <c r="L16" s="166"/>
      <c r="M16" s="166"/>
      <c r="N16"/>
      <c r="O16" s="88"/>
      <c r="P16" s="88"/>
      <c r="Q16" s="88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4" x14ac:dyDescent="0.3">
      <c r="A17"/>
      <c r="B17" s="20"/>
      <c r="C17" s="20"/>
      <c r="D17" s="20"/>
      <c r="E17" s="20"/>
      <c r="F17" s="16"/>
      <c r="G17" s="19"/>
      <c r="H17" s="19"/>
      <c r="I17" s="19"/>
      <c r="J17" s="92"/>
      <c r="K17" s="92"/>
      <c r="L17"/>
      <c r="M17"/>
      <c r="N17"/>
      <c r="O17" s="88"/>
      <c r="P17" s="88"/>
      <c r="Q17" s="88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3.8" x14ac:dyDescent="0.25">
      <c r="A18"/>
      <c r="B18" s="136" t="s">
        <v>49</v>
      </c>
      <c r="C18" s="93"/>
      <c r="D18" s="94" t="s">
        <v>9</v>
      </c>
      <c r="E18" s="94"/>
      <c r="F18" s="95"/>
      <c r="G18" s="96"/>
      <c r="H18" s="96"/>
      <c r="I18" s="96"/>
      <c r="J18" s="97"/>
      <c r="K18" s="97"/>
      <c r="L18" s="97"/>
      <c r="M18" s="98">
        <f>SUM(M20:M37)</f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3.8" x14ac:dyDescent="0.25">
      <c r="A19"/>
      <c r="B19" s="137"/>
      <c r="C19" s="20"/>
      <c r="D19" s="94"/>
      <c r="E19" s="94"/>
      <c r="F19" s="94"/>
      <c r="G19" s="94"/>
      <c r="H19" s="94"/>
      <c r="I19" s="94"/>
      <c r="J19" s="96"/>
      <c r="K19" s="96"/>
      <c r="L19" s="96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7.6" x14ac:dyDescent="0.3">
      <c r="A20"/>
      <c r="B20" s="125"/>
      <c r="C20" s="100"/>
      <c r="D20" s="101" t="s">
        <v>50</v>
      </c>
      <c r="E20" s="102" t="s">
        <v>51</v>
      </c>
      <c r="F20" s="103">
        <v>2</v>
      </c>
      <c r="G20" s="104" t="s">
        <v>52</v>
      </c>
      <c r="H20" s="105">
        <f>F20*0.3</f>
        <v>0.6</v>
      </c>
      <c r="I20" s="104" t="s">
        <v>53</v>
      </c>
      <c r="J20" s="106"/>
      <c r="K20" s="106"/>
      <c r="L20" s="106">
        <f t="shared" ref="L20:L37" si="0">J20+K20</f>
        <v>0</v>
      </c>
      <c r="M20" s="106">
        <f>F20*L20</f>
        <v>0</v>
      </c>
      <c r="N20"/>
      <c r="O20" s="88"/>
      <c r="P20" s="88"/>
      <c r="Q20" s="8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7.6" x14ac:dyDescent="0.3">
      <c r="A21"/>
      <c r="B21" s="125"/>
      <c r="C21" s="100"/>
      <c r="D21" s="101" t="s">
        <v>54</v>
      </c>
      <c r="E21" s="102" t="s">
        <v>55</v>
      </c>
      <c r="F21" s="103">
        <v>360.4</v>
      </c>
      <c r="G21" s="104" t="s">
        <v>56</v>
      </c>
      <c r="H21" s="105">
        <f>F21*0.1</f>
        <v>36.04</v>
      </c>
      <c r="I21" s="104" t="s">
        <v>53</v>
      </c>
      <c r="J21" s="106"/>
      <c r="K21" s="106"/>
      <c r="L21" s="106">
        <f t="shared" si="0"/>
        <v>0</v>
      </c>
      <c r="M21" s="106">
        <f>F21*L21</f>
        <v>0</v>
      </c>
      <c r="N21"/>
      <c r="O21" s="88"/>
      <c r="P21" s="88"/>
      <c r="Q21" s="88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9.25" customHeight="1" x14ac:dyDescent="0.3">
      <c r="A22"/>
      <c r="B22" s="125"/>
      <c r="C22" s="100"/>
      <c r="D22" s="101" t="s">
        <v>57</v>
      </c>
      <c r="E22" s="102" t="s">
        <v>58</v>
      </c>
      <c r="F22" s="103">
        <v>7</v>
      </c>
      <c r="G22" s="104" t="s">
        <v>52</v>
      </c>
      <c r="H22" s="105">
        <f>F22*4*1.5*1.5*0.05</f>
        <v>3.1500000000000004</v>
      </c>
      <c r="I22" s="104" t="s">
        <v>53</v>
      </c>
      <c r="J22" s="106"/>
      <c r="K22" s="106"/>
      <c r="L22" s="106">
        <f t="shared" si="0"/>
        <v>0</v>
      </c>
      <c r="M22" s="106">
        <f>F22*L22</f>
        <v>0</v>
      </c>
      <c r="N22"/>
      <c r="O22" s="88"/>
      <c r="P22" s="88"/>
      <c r="Q22" s="88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7.6" x14ac:dyDescent="0.3">
      <c r="A23"/>
      <c r="B23" s="125"/>
      <c r="C23" s="100"/>
      <c r="D23" s="101" t="s">
        <v>59</v>
      </c>
      <c r="E23" s="102" t="s">
        <v>60</v>
      </c>
      <c r="F23" s="103">
        <f>F21</f>
        <v>360.4</v>
      </c>
      <c r="G23" s="104" t="s">
        <v>56</v>
      </c>
      <c r="H23" s="105">
        <f>F23*0.1</f>
        <v>36.04</v>
      </c>
      <c r="I23" s="104" t="s">
        <v>53</v>
      </c>
      <c r="J23" s="106"/>
      <c r="K23" s="106"/>
      <c r="L23" s="106">
        <f t="shared" si="0"/>
        <v>0</v>
      </c>
      <c r="M23" s="106">
        <f>H23*L23</f>
        <v>0</v>
      </c>
      <c r="N23"/>
      <c r="O23" s="88"/>
      <c r="P23" s="88"/>
      <c r="Q23" s="88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40" customFormat="1" ht="31.5" customHeight="1" x14ac:dyDescent="0.3">
      <c r="B24" s="125"/>
      <c r="C24" s="107"/>
      <c r="D24" s="101" t="s">
        <v>61</v>
      </c>
      <c r="E24" s="102" t="s">
        <v>62</v>
      </c>
      <c r="F24" s="103">
        <v>226.5</v>
      </c>
      <c r="G24" s="147" t="s">
        <v>56</v>
      </c>
      <c r="H24" s="148">
        <f>F24*0.05</f>
        <v>11.325000000000001</v>
      </c>
      <c r="I24" s="147" t="s">
        <v>53</v>
      </c>
      <c r="J24" s="106"/>
      <c r="K24" s="106"/>
      <c r="L24" s="106">
        <f t="shared" si="0"/>
        <v>0</v>
      </c>
      <c r="M24" s="106">
        <f>F24*L24</f>
        <v>0</v>
      </c>
      <c r="O24" s="88"/>
      <c r="P24" s="88"/>
      <c r="Q24" s="88"/>
    </row>
    <row r="25" spans="1:1024" ht="31.5" customHeight="1" x14ac:dyDescent="0.3">
      <c r="A25"/>
      <c r="B25" s="125"/>
      <c r="C25" s="107"/>
      <c r="D25" s="101" t="s">
        <v>63</v>
      </c>
      <c r="E25" s="102" t="s">
        <v>64</v>
      </c>
      <c r="F25" s="103">
        <v>2.85</v>
      </c>
      <c r="G25" s="104" t="s">
        <v>56</v>
      </c>
      <c r="H25" s="105">
        <f>F25*0.25</f>
        <v>0.71250000000000002</v>
      </c>
      <c r="I25" s="104" t="s">
        <v>53</v>
      </c>
      <c r="J25" s="106"/>
      <c r="K25" s="106"/>
      <c r="L25" s="106">
        <f t="shared" si="0"/>
        <v>0</v>
      </c>
      <c r="M25" s="106">
        <f>F25*L25</f>
        <v>0</v>
      </c>
      <c r="N25"/>
      <c r="O25" s="88"/>
      <c r="P25" s="88"/>
      <c r="Q25" s="8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31.5" customHeight="1" x14ac:dyDescent="0.25">
      <c r="A26"/>
      <c r="B26" s="125"/>
      <c r="C26" s="107"/>
      <c r="D26" s="101" t="s">
        <v>65</v>
      </c>
      <c r="E26" s="102" t="s">
        <v>64</v>
      </c>
      <c r="F26" s="103">
        <v>49.2</v>
      </c>
      <c r="G26" s="104" t="s">
        <v>56</v>
      </c>
      <c r="H26" s="105">
        <f>F26*0.25</f>
        <v>12.3</v>
      </c>
      <c r="I26" s="104" t="s">
        <v>53</v>
      </c>
      <c r="J26" s="106"/>
      <c r="K26" s="106"/>
      <c r="L26" s="106">
        <f t="shared" si="0"/>
        <v>0</v>
      </c>
      <c r="M26" s="106">
        <f>F26*L26</f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31.5" customHeight="1" x14ac:dyDescent="0.25">
      <c r="A27"/>
      <c r="B27" s="125"/>
      <c r="C27" s="107"/>
      <c r="D27" s="101" t="s">
        <v>66</v>
      </c>
      <c r="E27" s="102" t="s">
        <v>64</v>
      </c>
      <c r="F27" s="103">
        <v>117.3</v>
      </c>
      <c r="G27" s="104" t="s">
        <v>56</v>
      </c>
      <c r="H27" s="105">
        <f>F27*0.2</f>
        <v>23.46</v>
      </c>
      <c r="I27" s="104" t="s">
        <v>53</v>
      </c>
      <c r="J27" s="106"/>
      <c r="K27" s="106"/>
      <c r="L27" s="106">
        <f t="shared" si="0"/>
        <v>0</v>
      </c>
      <c r="M27" s="106">
        <f>F27*L27</f>
        <v>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4" x14ac:dyDescent="0.25">
      <c r="A28"/>
      <c r="B28" s="125"/>
      <c r="C28" s="107"/>
      <c r="D28" s="108" t="s">
        <v>67</v>
      </c>
      <c r="E28" s="102" t="s">
        <v>68</v>
      </c>
      <c r="F28" s="103">
        <v>69.5</v>
      </c>
      <c r="G28" s="109" t="s">
        <v>69</v>
      </c>
      <c r="H28" s="103">
        <f>F28*0.25*0.25</f>
        <v>4.34375</v>
      </c>
      <c r="I28" s="109" t="s">
        <v>53</v>
      </c>
      <c r="J28" s="106"/>
      <c r="K28" s="106"/>
      <c r="L28" s="110">
        <f t="shared" si="0"/>
        <v>0</v>
      </c>
      <c r="M28" s="106">
        <f t="shared" ref="M28:M35" si="1">L28*F28</f>
        <v>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27.6" x14ac:dyDescent="0.25">
      <c r="A29"/>
      <c r="B29" s="125"/>
      <c r="C29" s="107"/>
      <c r="D29" s="108" t="s">
        <v>70</v>
      </c>
      <c r="E29" s="102" t="s">
        <v>71</v>
      </c>
      <c r="F29" s="106">
        <v>4</v>
      </c>
      <c r="G29" s="109" t="s">
        <v>52</v>
      </c>
      <c r="H29" s="103">
        <f>F29*1.25</f>
        <v>5</v>
      </c>
      <c r="I29" s="109" t="s">
        <v>53</v>
      </c>
      <c r="J29" s="106"/>
      <c r="K29" s="106"/>
      <c r="L29" s="110">
        <f t="shared" si="0"/>
        <v>0</v>
      </c>
      <c r="M29" s="106">
        <f t="shared" si="1"/>
        <v>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4" x14ac:dyDescent="0.25">
      <c r="A30"/>
      <c r="B30" s="125"/>
      <c r="C30" s="107"/>
      <c r="D30" s="108" t="s">
        <v>72</v>
      </c>
      <c r="E30" s="102" t="s">
        <v>68</v>
      </c>
      <c r="F30" s="106">
        <v>10</v>
      </c>
      <c r="G30" s="109" t="s">
        <v>69</v>
      </c>
      <c r="H30" s="103">
        <f>F30*0.5</f>
        <v>5</v>
      </c>
      <c r="I30" s="109" t="s">
        <v>53</v>
      </c>
      <c r="J30" s="106"/>
      <c r="K30" s="106"/>
      <c r="L30" s="110">
        <f t="shared" si="0"/>
        <v>0</v>
      </c>
      <c r="M30" s="106">
        <f t="shared" si="1"/>
        <v>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7.6" x14ac:dyDescent="0.25">
      <c r="A31"/>
      <c r="B31" s="125"/>
      <c r="C31" s="107"/>
      <c r="D31" s="108" t="s">
        <v>73</v>
      </c>
      <c r="E31" s="102" t="s">
        <v>71</v>
      </c>
      <c r="F31" s="106">
        <v>4</v>
      </c>
      <c r="G31" s="109" t="s">
        <v>52</v>
      </c>
      <c r="H31" s="103">
        <f>F31</f>
        <v>4</v>
      </c>
      <c r="I31" s="109" t="s">
        <v>53</v>
      </c>
      <c r="J31" s="106"/>
      <c r="K31" s="106"/>
      <c r="L31" s="110">
        <f t="shared" si="0"/>
        <v>0</v>
      </c>
      <c r="M31" s="106">
        <f t="shared" si="1"/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4" x14ac:dyDescent="0.25">
      <c r="A32"/>
      <c r="B32" s="125"/>
      <c r="C32" s="107"/>
      <c r="D32" s="108" t="s">
        <v>74</v>
      </c>
      <c r="E32" s="102" t="s">
        <v>75</v>
      </c>
      <c r="F32" s="106">
        <v>2</v>
      </c>
      <c r="G32" s="109" t="s">
        <v>52</v>
      </c>
      <c r="H32" s="103">
        <f>F32*0.3*0.3</f>
        <v>0.18</v>
      </c>
      <c r="I32" s="109" t="s">
        <v>53</v>
      </c>
      <c r="J32" s="106"/>
      <c r="K32" s="106"/>
      <c r="L32" s="110">
        <f t="shared" si="0"/>
        <v>0</v>
      </c>
      <c r="M32" s="106">
        <f t="shared" si="1"/>
        <v>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28.8" x14ac:dyDescent="0.25">
      <c r="A33"/>
      <c r="B33" s="125"/>
      <c r="C33" s="107"/>
      <c r="D33" s="108" t="s">
        <v>76</v>
      </c>
      <c r="E33" s="102" t="s">
        <v>77</v>
      </c>
      <c r="F33" s="106">
        <v>1</v>
      </c>
      <c r="G33" s="109" t="s">
        <v>52</v>
      </c>
      <c r="H33" s="103">
        <f>F33*0.3*0.3</f>
        <v>0.09</v>
      </c>
      <c r="I33" s="109" t="s">
        <v>53</v>
      </c>
      <c r="J33" s="106"/>
      <c r="K33" s="106"/>
      <c r="L33" s="110">
        <f t="shared" si="0"/>
        <v>0</v>
      </c>
      <c r="M33" s="106">
        <f t="shared" si="1"/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140" customFormat="1" ht="14.4" x14ac:dyDescent="0.25">
      <c r="B34" s="125"/>
      <c r="C34" s="107"/>
      <c r="D34" s="108" t="s">
        <v>78</v>
      </c>
      <c r="E34" s="102" t="s">
        <v>68</v>
      </c>
      <c r="F34" s="106">
        <v>105.6</v>
      </c>
      <c r="G34" s="109" t="s">
        <v>69</v>
      </c>
      <c r="H34" s="103">
        <f>F34*0.3*0.3</f>
        <v>9.5039999999999978</v>
      </c>
      <c r="I34" s="109" t="s">
        <v>53</v>
      </c>
      <c r="J34" s="106"/>
      <c r="K34" s="106"/>
      <c r="L34" s="110">
        <f t="shared" si="0"/>
        <v>0</v>
      </c>
      <c r="M34" s="106">
        <f t="shared" si="1"/>
        <v>0</v>
      </c>
    </row>
    <row r="35" spans="1:1024" ht="14.4" x14ac:dyDescent="0.25">
      <c r="A35"/>
      <c r="B35" s="125"/>
      <c r="C35" s="107"/>
      <c r="D35" s="108" t="s">
        <v>79</v>
      </c>
      <c r="E35" s="102" t="s">
        <v>68</v>
      </c>
      <c r="F35" s="106">
        <v>6</v>
      </c>
      <c r="G35" s="109" t="s">
        <v>56</v>
      </c>
      <c r="H35" s="103">
        <f>F35*1.25</f>
        <v>7.5</v>
      </c>
      <c r="I35" s="109" t="s">
        <v>53</v>
      </c>
      <c r="J35" s="106"/>
      <c r="K35" s="106"/>
      <c r="L35" s="110">
        <f t="shared" si="0"/>
        <v>0</v>
      </c>
      <c r="M35" s="106">
        <f t="shared" si="1"/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28.8" x14ac:dyDescent="0.25">
      <c r="A36"/>
      <c r="B36" s="125"/>
      <c r="C36" s="107"/>
      <c r="D36" s="108" t="s">
        <v>80</v>
      </c>
      <c r="E36" s="102" t="s">
        <v>81</v>
      </c>
      <c r="F36" s="106">
        <f>H36/12</f>
        <v>3.0533333333333332</v>
      </c>
      <c r="G36" s="104" t="s">
        <v>52</v>
      </c>
      <c r="H36" s="105">
        <f>(H21+H20)</f>
        <v>36.64</v>
      </c>
      <c r="I36" s="104" t="s">
        <v>53</v>
      </c>
      <c r="J36" s="106"/>
      <c r="K36" s="106"/>
      <c r="L36" s="106">
        <f t="shared" si="0"/>
        <v>0</v>
      </c>
      <c r="M36" s="106">
        <f>F36*L36</f>
        <v>0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34.5" customHeight="1" x14ac:dyDescent="0.25">
      <c r="A37"/>
      <c r="B37" s="125"/>
      <c r="C37" s="107"/>
      <c r="D37" s="108" t="s">
        <v>82</v>
      </c>
      <c r="E37" s="102" t="s">
        <v>83</v>
      </c>
      <c r="F37" s="106">
        <f>H37/24</f>
        <v>3.4756354166666674</v>
      </c>
      <c r="G37" s="104" t="s">
        <v>52</v>
      </c>
      <c r="H37" s="105">
        <f>SUM(H24:H35)</f>
        <v>83.415250000000015</v>
      </c>
      <c r="I37" s="104" t="s">
        <v>53</v>
      </c>
      <c r="J37" s="106"/>
      <c r="K37" s="106"/>
      <c r="L37" s="106">
        <f t="shared" si="0"/>
        <v>0</v>
      </c>
      <c r="M37" s="106">
        <f>F37*L37</f>
        <v>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14" customFormat="1" ht="13.8" x14ac:dyDescent="0.25">
      <c r="A38" s="79"/>
      <c r="B38" s="125"/>
      <c r="C38" s="111"/>
      <c r="D38" s="91"/>
      <c r="E38" s="91"/>
      <c r="F38" s="112"/>
      <c r="G38" s="111"/>
      <c r="H38" s="111"/>
      <c r="I38" s="111"/>
      <c r="J38" s="113"/>
      <c r="K38" s="111"/>
      <c r="L38" s="111"/>
      <c r="M38" s="111"/>
    </row>
    <row r="39" spans="1:1024" s="86" customFormat="1" ht="21" x14ac:dyDescent="0.25">
      <c r="A39" s="22" t="s">
        <v>10</v>
      </c>
      <c r="B39" s="81"/>
      <c r="C39" s="81"/>
      <c r="D39" s="81" t="s">
        <v>11</v>
      </c>
      <c r="E39" s="81"/>
      <c r="F39" s="82"/>
      <c r="G39" s="83"/>
      <c r="H39" s="83"/>
      <c r="I39" s="83"/>
      <c r="J39" s="84"/>
      <c r="K39" s="84"/>
      <c r="L39" s="84"/>
      <c r="M39" s="85">
        <f>M43+M50+M67</f>
        <v>0</v>
      </c>
    </row>
    <row r="40" spans="1:1024" s="114" customFormat="1" ht="14.4" x14ac:dyDescent="0.3">
      <c r="A40" s="79"/>
      <c r="B40" s="125"/>
      <c r="C40" s="115"/>
      <c r="D40" s="116"/>
      <c r="E40" s="117"/>
      <c r="F40" s="118"/>
      <c r="G40" s="119"/>
      <c r="H40" s="120"/>
      <c r="I40" s="119"/>
      <c r="J40" s="113"/>
      <c r="K40" s="111"/>
      <c r="L40" s="111"/>
      <c r="M40" s="111"/>
    </row>
    <row r="41" spans="1:1024" s="86" customFormat="1" ht="15.75" customHeight="1" x14ac:dyDescent="0.25">
      <c r="A41" s="35"/>
      <c r="B41" s="89"/>
      <c r="C41" s="89"/>
      <c r="D41" s="166" t="s">
        <v>84</v>
      </c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024" s="114" customFormat="1" ht="13.8" x14ac:dyDescent="0.25">
      <c r="A42" s="79"/>
      <c r="B42" s="20"/>
      <c r="C42" s="91"/>
      <c r="D42" s="91"/>
      <c r="E42" s="91"/>
      <c r="F42" s="112"/>
      <c r="G42" s="121"/>
      <c r="H42" s="121"/>
      <c r="I42" s="121"/>
      <c r="J42" s="113"/>
      <c r="K42" s="111"/>
      <c r="L42" s="111"/>
      <c r="M42" s="111"/>
    </row>
    <row r="43" spans="1:1024" ht="13.8" x14ac:dyDescent="0.25">
      <c r="A43"/>
      <c r="B43" s="136" t="s">
        <v>12</v>
      </c>
      <c r="C43" s="93"/>
      <c r="D43" s="94" t="s">
        <v>85</v>
      </c>
      <c r="E43" s="94"/>
      <c r="F43" s="95"/>
      <c r="G43" s="96"/>
      <c r="H43" s="96"/>
      <c r="I43" s="96"/>
      <c r="J43" s="97"/>
      <c r="K43" s="97"/>
      <c r="L43" s="97"/>
      <c r="M43" s="122">
        <f>SUM(M45:M46)</f>
        <v>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3.8" x14ac:dyDescent="0.25">
      <c r="A44"/>
      <c r="B44" s="137"/>
      <c r="C44" s="20"/>
      <c r="D44" s="94"/>
      <c r="E44" s="94"/>
      <c r="F44" s="94"/>
      <c r="G44" s="94"/>
      <c r="H44" s="94"/>
      <c r="I44" s="94"/>
      <c r="J44" s="96"/>
      <c r="K44" s="96"/>
      <c r="L44" s="96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51" customHeight="1" x14ac:dyDescent="0.25">
      <c r="A45"/>
      <c r="B45" s="125">
        <v>19</v>
      </c>
      <c r="C45" s="107"/>
      <c r="D45" s="101" t="s">
        <v>86</v>
      </c>
      <c r="E45" s="102" t="s">
        <v>87</v>
      </c>
      <c r="F45" s="103">
        <f>F53+F58+F63+F75+F79</f>
        <v>435.65</v>
      </c>
      <c r="G45" s="104" t="s">
        <v>56</v>
      </c>
      <c r="H45" s="105">
        <f>H53+H54+H58+H59+H63+H64+H76+H77+H80+H81+H82</f>
        <v>99.98299999999999</v>
      </c>
      <c r="I45" s="104" t="s">
        <v>53</v>
      </c>
      <c r="J45" s="106"/>
      <c r="K45" s="106"/>
      <c r="L45" s="106">
        <f>J45+K45</f>
        <v>0</v>
      </c>
      <c r="M45" s="106">
        <f>L45*H45</f>
        <v>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95.25" customHeight="1" x14ac:dyDescent="0.3">
      <c r="A46"/>
      <c r="B46" s="125">
        <v>20</v>
      </c>
      <c r="C46" s="88"/>
      <c r="D46" s="101" t="s">
        <v>88</v>
      </c>
      <c r="E46" s="102" t="s">
        <v>89</v>
      </c>
      <c r="F46" s="103">
        <f>F113+F109</f>
        <v>215.1</v>
      </c>
      <c r="G46" s="109" t="s">
        <v>56</v>
      </c>
      <c r="H46" s="106">
        <f>F46*0.2</f>
        <v>43.02</v>
      </c>
      <c r="I46" s="109" t="s">
        <v>53</v>
      </c>
      <c r="J46" s="106"/>
      <c r="K46" s="106"/>
      <c r="L46" s="106">
        <f>J46+K46</f>
        <v>0</v>
      </c>
      <c r="M46" s="106">
        <f>L46*H46</f>
        <v>0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114" customFormat="1" ht="14.4" x14ac:dyDescent="0.3">
      <c r="A47" s="79"/>
      <c r="B47" s="125"/>
      <c r="C47" s="115"/>
      <c r="D47" s="116"/>
      <c r="E47" s="117"/>
      <c r="F47" s="118"/>
      <c r="G47" s="119"/>
      <c r="H47" s="120"/>
      <c r="I47" s="119"/>
      <c r="J47" s="113"/>
      <c r="K47" s="111"/>
      <c r="L47" s="111"/>
      <c r="M47" s="111"/>
    </row>
    <row r="48" spans="1:1024" s="86" customFormat="1" ht="15.75" customHeight="1" x14ac:dyDescent="0.25">
      <c r="A48" s="35"/>
      <c r="B48" s="89"/>
      <c r="C48" s="89"/>
      <c r="D48" s="166" t="s">
        <v>90</v>
      </c>
      <c r="E48" s="166"/>
      <c r="F48" s="166"/>
      <c r="G48" s="166"/>
      <c r="H48" s="166"/>
      <c r="I48" s="166"/>
      <c r="J48" s="166"/>
      <c r="K48" s="166"/>
      <c r="L48" s="166"/>
      <c r="M48" s="166"/>
    </row>
    <row r="49" spans="1:1024" s="114" customFormat="1" ht="13.8" x14ac:dyDescent="0.25">
      <c r="A49" s="79"/>
      <c r="B49" s="125"/>
      <c r="C49" s="111"/>
      <c r="D49" s="123"/>
      <c r="E49" s="123"/>
      <c r="F49" s="124"/>
      <c r="G49" s="111"/>
      <c r="H49" s="111"/>
      <c r="I49" s="111"/>
      <c r="J49" s="113"/>
      <c r="K49" s="111"/>
      <c r="L49" s="111"/>
      <c r="M49" s="111"/>
    </row>
    <row r="50" spans="1:1024" ht="13.8" x14ac:dyDescent="0.25">
      <c r="A50"/>
      <c r="B50" s="136" t="s">
        <v>13</v>
      </c>
      <c r="C50" s="93"/>
      <c r="D50" s="94" t="s">
        <v>91</v>
      </c>
      <c r="E50" s="94"/>
      <c r="F50" s="95"/>
      <c r="G50" s="96"/>
      <c r="H50" s="96"/>
      <c r="I50" s="96"/>
      <c r="J50" s="97"/>
      <c r="K50" s="97"/>
      <c r="L50" s="97"/>
      <c r="M50" s="122">
        <f>SUM(M52:M66)</f>
        <v>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8" x14ac:dyDescent="0.25">
      <c r="A51"/>
      <c r="B51" s="137"/>
      <c r="C51" s="20"/>
      <c r="D51" s="94"/>
      <c r="E51" s="94"/>
      <c r="F51" s="94"/>
      <c r="G51" s="94"/>
      <c r="H51" s="94"/>
      <c r="I51" s="94"/>
      <c r="J51" s="96"/>
      <c r="K51" s="96"/>
      <c r="L51" s="96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27" customHeight="1" x14ac:dyDescent="0.25">
      <c r="A52"/>
      <c r="B52" s="125"/>
      <c r="C52" s="107" t="s">
        <v>92</v>
      </c>
      <c r="D52" s="101" t="s">
        <v>93</v>
      </c>
      <c r="E52" s="102" t="s">
        <v>94</v>
      </c>
      <c r="F52" s="103">
        <v>95.5</v>
      </c>
      <c r="G52" s="109" t="s">
        <v>69</v>
      </c>
      <c r="H52" s="106"/>
      <c r="I52" s="109"/>
      <c r="J52" s="106"/>
      <c r="K52" s="106"/>
      <c r="L52" s="106">
        <f>J52+K52</f>
        <v>0</v>
      </c>
      <c r="M52" s="106">
        <f>L52*F52</f>
        <v>0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4" x14ac:dyDescent="0.25">
      <c r="A53"/>
      <c r="B53" s="125"/>
      <c r="C53" s="107"/>
      <c r="D53" s="101"/>
      <c r="E53" s="102" t="s">
        <v>95</v>
      </c>
      <c r="F53" s="103">
        <f>F52*0.3</f>
        <v>28.65</v>
      </c>
      <c r="G53" s="109" t="s">
        <v>56</v>
      </c>
      <c r="H53" s="103">
        <f>F53*0.2</f>
        <v>5.73</v>
      </c>
      <c r="I53" s="109" t="s">
        <v>53</v>
      </c>
      <c r="J53" s="106"/>
      <c r="K53" s="106"/>
      <c r="L53" s="106">
        <f>J53+K53</f>
        <v>0</v>
      </c>
      <c r="M53" s="106">
        <f>H53*L53</f>
        <v>0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20.25" customHeight="1" x14ac:dyDescent="0.25">
      <c r="A54"/>
      <c r="B54" s="125"/>
      <c r="C54" s="107"/>
      <c r="D54" s="101"/>
      <c r="E54" s="102" t="s">
        <v>96</v>
      </c>
      <c r="F54" s="103">
        <f>F53</f>
        <v>28.65</v>
      </c>
      <c r="G54" s="109" t="s">
        <v>56</v>
      </c>
      <c r="H54" s="103">
        <f>F54*0.1</f>
        <v>2.8650000000000002</v>
      </c>
      <c r="I54" s="109" t="s">
        <v>53</v>
      </c>
      <c r="J54" s="106"/>
      <c r="K54" s="106"/>
      <c r="L54" s="106">
        <f>J54+K54</f>
        <v>0</v>
      </c>
      <c r="M54" s="106">
        <f>H54*L54</f>
        <v>0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4" x14ac:dyDescent="0.25">
      <c r="A55"/>
      <c r="B55" s="125"/>
      <c r="C55" s="107"/>
      <c r="D55" s="101"/>
      <c r="E55" s="102" t="s">
        <v>97</v>
      </c>
      <c r="F55" s="103">
        <f>F54</f>
        <v>28.65</v>
      </c>
      <c r="G55" s="109" t="s">
        <v>56</v>
      </c>
      <c r="H55" s="103"/>
      <c r="I55" s="109"/>
      <c r="J55" s="106"/>
      <c r="K55" s="106"/>
      <c r="L55" s="106">
        <f>J55+K55</f>
        <v>0</v>
      </c>
      <c r="M55" s="106">
        <f>F55*L55</f>
        <v>0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4" x14ac:dyDescent="0.25">
      <c r="A56"/>
      <c r="B56" s="125"/>
      <c r="C56" s="20"/>
      <c r="D56" s="101"/>
      <c r="E56" s="102"/>
      <c r="F56" s="103"/>
      <c r="G56" s="109"/>
      <c r="H56" s="106"/>
      <c r="I56" s="109"/>
      <c r="J56" s="106"/>
      <c r="K56" s="106"/>
      <c r="L56" s="106"/>
      <c r="M56" s="10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27" customHeight="1" x14ac:dyDescent="0.25">
      <c r="A57"/>
      <c r="B57" s="125"/>
      <c r="C57" s="107" t="s">
        <v>98</v>
      </c>
      <c r="D57" s="101" t="s">
        <v>99</v>
      </c>
      <c r="E57" s="102" t="s">
        <v>100</v>
      </c>
      <c r="F57" s="103">
        <v>7</v>
      </c>
      <c r="G57" s="109" t="s">
        <v>69</v>
      </c>
      <c r="H57" s="106"/>
      <c r="I57" s="109"/>
      <c r="J57" s="106"/>
      <c r="K57" s="106"/>
      <c r="L57" s="106">
        <f>J57+K57</f>
        <v>0</v>
      </c>
      <c r="M57" s="106">
        <f>L57*F57</f>
        <v>0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4" x14ac:dyDescent="0.25">
      <c r="A58"/>
      <c r="B58" s="125"/>
      <c r="C58" s="107"/>
      <c r="D58" s="101"/>
      <c r="E58" s="102" t="s">
        <v>95</v>
      </c>
      <c r="F58" s="103">
        <f>F57*0.3</f>
        <v>2.1</v>
      </c>
      <c r="G58" s="109" t="s">
        <v>56</v>
      </c>
      <c r="H58" s="103">
        <f>F58*0.2</f>
        <v>0.42000000000000004</v>
      </c>
      <c r="I58" s="109" t="s">
        <v>53</v>
      </c>
      <c r="J58" s="106"/>
      <c r="K58" s="106"/>
      <c r="L58" s="106">
        <f>J58+K58</f>
        <v>0</v>
      </c>
      <c r="M58" s="106">
        <f>H58*L58</f>
        <v>0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20.25" customHeight="1" x14ac:dyDescent="0.25">
      <c r="A59"/>
      <c r="B59" s="125"/>
      <c r="C59" s="107"/>
      <c r="D59" s="101"/>
      <c r="E59" s="102" t="s">
        <v>96</v>
      </c>
      <c r="F59" s="103">
        <f>F58</f>
        <v>2.1</v>
      </c>
      <c r="G59" s="109" t="s">
        <v>56</v>
      </c>
      <c r="H59" s="103">
        <f>F59*0.1</f>
        <v>0.21000000000000002</v>
      </c>
      <c r="I59" s="109" t="s">
        <v>53</v>
      </c>
      <c r="J59" s="106"/>
      <c r="K59" s="106"/>
      <c r="L59" s="106">
        <f>J59+K59</f>
        <v>0</v>
      </c>
      <c r="M59" s="106">
        <f>H59*L59</f>
        <v>0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4" x14ac:dyDescent="0.25">
      <c r="A60"/>
      <c r="B60" s="125"/>
      <c r="C60" s="107"/>
      <c r="D60" s="101"/>
      <c r="E60" s="102" t="s">
        <v>97</v>
      </c>
      <c r="F60" s="103">
        <f>F58</f>
        <v>2.1</v>
      </c>
      <c r="G60" s="109" t="s">
        <v>56</v>
      </c>
      <c r="H60" s="103"/>
      <c r="I60" s="109"/>
      <c r="J60" s="106"/>
      <c r="K60" s="106"/>
      <c r="L60" s="106">
        <f>J60+K60</f>
        <v>0</v>
      </c>
      <c r="M60" s="106">
        <f>F60*L60</f>
        <v>0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4" x14ac:dyDescent="0.25">
      <c r="A61"/>
      <c r="B61" s="125"/>
      <c r="C61" s="20"/>
      <c r="D61" s="101"/>
      <c r="E61" s="102"/>
      <c r="F61" s="103"/>
      <c r="G61" s="109"/>
      <c r="H61" s="106"/>
      <c r="I61" s="109"/>
      <c r="J61" s="106"/>
      <c r="K61" s="106"/>
      <c r="L61" s="106"/>
      <c r="M61" s="106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27" customHeight="1" x14ac:dyDescent="0.25">
      <c r="A62"/>
      <c r="B62" s="125"/>
      <c r="C62" s="107" t="s">
        <v>101</v>
      </c>
      <c r="D62" s="101" t="s">
        <v>102</v>
      </c>
      <c r="E62" s="102" t="s">
        <v>103</v>
      </c>
      <c r="F62" s="103">
        <v>59</v>
      </c>
      <c r="G62" s="109" t="s">
        <v>69</v>
      </c>
      <c r="H62" s="106"/>
      <c r="I62" s="109"/>
      <c r="J62" s="106"/>
      <c r="K62" s="106"/>
      <c r="L62" s="106">
        <f>J62+K62</f>
        <v>0</v>
      </c>
      <c r="M62" s="106">
        <f>L62*F62</f>
        <v>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4.4" x14ac:dyDescent="0.25">
      <c r="A63"/>
      <c r="B63" s="125"/>
      <c r="C63" s="107"/>
      <c r="D63" s="101"/>
      <c r="E63" s="102" t="s">
        <v>95</v>
      </c>
      <c r="F63" s="103">
        <f>F62*0.3</f>
        <v>17.7</v>
      </c>
      <c r="G63" s="109" t="s">
        <v>56</v>
      </c>
      <c r="H63" s="103">
        <f>F63*0.2</f>
        <v>3.54</v>
      </c>
      <c r="I63" s="109" t="s">
        <v>53</v>
      </c>
      <c r="J63" s="106"/>
      <c r="K63" s="106"/>
      <c r="L63" s="106">
        <f>J63+K63</f>
        <v>0</v>
      </c>
      <c r="M63" s="106">
        <f>H63*L63</f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20.25" customHeight="1" x14ac:dyDescent="0.3">
      <c r="A64"/>
      <c r="B64" s="125"/>
      <c r="C64" s="107"/>
      <c r="D64" s="101"/>
      <c r="E64" s="102" t="s">
        <v>96</v>
      </c>
      <c r="F64" s="103">
        <f>F63</f>
        <v>17.7</v>
      </c>
      <c r="G64" s="109" t="s">
        <v>56</v>
      </c>
      <c r="H64" s="103">
        <f>F64*0.1</f>
        <v>1.77</v>
      </c>
      <c r="I64" s="109" t="s">
        <v>53</v>
      </c>
      <c r="J64" s="106"/>
      <c r="K64" s="106"/>
      <c r="L64" s="106">
        <f>J64+K64</f>
        <v>0</v>
      </c>
      <c r="M64" s="106">
        <f>H64*L64</f>
        <v>0</v>
      </c>
      <c r="N64"/>
      <c r="O64" s="126"/>
      <c r="P64" s="127"/>
      <c r="Q64" s="127"/>
      <c r="R64" s="127"/>
      <c r="S64" s="127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5" ht="14.4" x14ac:dyDescent="0.3">
      <c r="A65"/>
      <c r="B65" s="125"/>
      <c r="C65" s="107"/>
      <c r="D65" s="101"/>
      <c r="E65" s="102" t="s">
        <v>97</v>
      </c>
      <c r="F65" s="103">
        <f>F63</f>
        <v>17.7</v>
      </c>
      <c r="G65" s="109" t="s">
        <v>56</v>
      </c>
      <c r="H65" s="103"/>
      <c r="I65" s="109"/>
      <c r="J65" s="106"/>
      <c r="K65" s="106"/>
      <c r="L65" s="106">
        <f>J65+K65</f>
        <v>0</v>
      </c>
      <c r="M65" s="106">
        <f>F65*L65</f>
        <v>0</v>
      </c>
      <c r="N65"/>
      <c r="O65" s="126"/>
      <c r="P65" s="127"/>
      <c r="Q65" s="127"/>
      <c r="R65" s="127"/>
      <c r="S65" s="127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5" ht="14.4" x14ac:dyDescent="0.3">
      <c r="A66"/>
      <c r="B66" s="125"/>
      <c r="C66" s="20"/>
      <c r="D66" s="101"/>
      <c r="E66" s="102"/>
      <c r="F66" s="103"/>
      <c r="G66" s="109"/>
      <c r="H66" s="106"/>
      <c r="I66" s="109"/>
      <c r="J66" s="106"/>
      <c r="K66" s="106"/>
      <c r="L66" s="106"/>
      <c r="M66" s="106"/>
      <c r="N66"/>
      <c r="O66" s="126"/>
      <c r="P66" s="127"/>
      <c r="Q66" s="127"/>
      <c r="R66" s="127"/>
      <c r="S66" s="127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5" ht="14.4" x14ac:dyDescent="0.3">
      <c r="A67"/>
      <c r="B67" s="136" t="s">
        <v>14</v>
      </c>
      <c r="C67" s="93"/>
      <c r="D67" s="94" t="s">
        <v>104</v>
      </c>
      <c r="E67" s="94"/>
      <c r="F67" s="95"/>
      <c r="G67" s="96"/>
      <c r="H67" s="96"/>
      <c r="I67" s="96"/>
      <c r="J67" s="97"/>
      <c r="K67" s="97"/>
      <c r="L67" s="97"/>
      <c r="M67" s="122">
        <f>SUM(M75:M84)</f>
        <v>0</v>
      </c>
      <c r="N67"/>
      <c r="O67" s="126"/>
      <c r="P67" s="127"/>
      <c r="Q67" s="127"/>
      <c r="R67" s="127"/>
      <c r="S67" s="12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5" ht="14.4" x14ac:dyDescent="0.3">
      <c r="A68"/>
      <c r="B68" s="137"/>
      <c r="C68" s="20"/>
      <c r="D68" s="94"/>
      <c r="E68" s="94"/>
      <c r="F68" s="94"/>
      <c r="G68" s="94"/>
      <c r="H68" s="94"/>
      <c r="I68" s="94"/>
      <c r="J68" s="96"/>
      <c r="K68" s="96"/>
      <c r="L68" s="96"/>
      <c r="M68"/>
      <c r="N68" s="126"/>
      <c r="O68" s="126"/>
      <c r="P68" s="126"/>
      <c r="Q68" s="126"/>
      <c r="R68" s="126"/>
      <c r="S68" s="126"/>
      <c r="T68" s="126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5" s="140" customFormat="1" ht="32.25" customHeight="1" x14ac:dyDescent="0.3">
      <c r="A69" s="128"/>
      <c r="B69" s="135"/>
      <c r="C69" s="107" t="s">
        <v>105</v>
      </c>
      <c r="D69" s="101" t="s">
        <v>106</v>
      </c>
      <c r="E69" s="102" t="s">
        <v>107</v>
      </c>
      <c r="F69" s="103">
        <v>34</v>
      </c>
      <c r="G69" s="109" t="s">
        <v>56</v>
      </c>
      <c r="H69" s="103">
        <f>F69*0.1</f>
        <v>3.4000000000000004</v>
      </c>
      <c r="I69" s="109" t="s">
        <v>53</v>
      </c>
      <c r="J69" s="106"/>
      <c r="K69" s="106"/>
      <c r="L69" s="106">
        <f>J69+K69</f>
        <v>0</v>
      </c>
      <c r="M69" s="106">
        <f>L69*H69</f>
        <v>0</v>
      </c>
      <c r="N69" s="126"/>
      <c r="O69" s="126"/>
      <c r="P69" s="126"/>
      <c r="Q69" s="126"/>
      <c r="R69" s="126"/>
      <c r="S69" s="126"/>
      <c r="T69" s="126"/>
    </row>
    <row r="70" spans="1:1025" ht="14.4" x14ac:dyDescent="0.3">
      <c r="A70" s="128"/>
      <c r="B70" s="135"/>
      <c r="C70" s="88"/>
      <c r="D70" s="101"/>
      <c r="E70" s="102" t="s">
        <v>108</v>
      </c>
      <c r="F70" s="103">
        <f>F69</f>
        <v>34</v>
      </c>
      <c r="G70" s="109" t="s">
        <v>56</v>
      </c>
      <c r="H70" s="103">
        <f>F70*0.1</f>
        <v>3.4000000000000004</v>
      </c>
      <c r="I70" s="109" t="s">
        <v>53</v>
      </c>
      <c r="J70" s="106"/>
      <c r="K70" s="106"/>
      <c r="L70" s="106">
        <f>J70+K70</f>
        <v>0</v>
      </c>
      <c r="M70" s="106">
        <f>L70*H70</f>
        <v>0</v>
      </c>
      <c r="N70" s="126"/>
      <c r="O70" s="126"/>
      <c r="P70" s="126"/>
      <c r="Q70" s="126"/>
      <c r="R70" s="126"/>
      <c r="S70" s="126"/>
      <c r="T70" s="126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5" ht="27.6" x14ac:dyDescent="0.3">
      <c r="A71" s="128"/>
      <c r="B71" s="135"/>
      <c r="C71" s="88"/>
      <c r="D71" s="101"/>
      <c r="E71" s="102" t="s">
        <v>109</v>
      </c>
      <c r="F71" s="103">
        <f>F70</f>
        <v>34</v>
      </c>
      <c r="G71" s="109" t="s">
        <v>56</v>
      </c>
      <c r="H71" s="103">
        <f>F71*0.2</f>
        <v>6.8000000000000007</v>
      </c>
      <c r="I71" s="109" t="s">
        <v>53</v>
      </c>
      <c r="J71" s="106"/>
      <c r="K71" s="106"/>
      <c r="L71" s="106">
        <f>J71+K71</f>
        <v>0</v>
      </c>
      <c r="M71" s="106">
        <f>L71*H71</f>
        <v>0</v>
      </c>
      <c r="N71" s="126"/>
      <c r="O71" s="126"/>
      <c r="P71" s="126"/>
      <c r="Q71" s="126"/>
      <c r="R71" s="126"/>
      <c r="S71" s="126"/>
      <c r="T71" s="126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5" ht="55.2" x14ac:dyDescent="0.3">
      <c r="A72" s="128"/>
      <c r="B72" s="135"/>
      <c r="C72" s="107"/>
      <c r="D72" s="101"/>
      <c r="E72" s="102" t="s">
        <v>110</v>
      </c>
      <c r="F72" s="103">
        <f>F71</f>
        <v>34</v>
      </c>
      <c r="G72" s="109" t="s">
        <v>56</v>
      </c>
      <c r="H72" s="103">
        <f>F72*0.25</f>
        <v>8.5</v>
      </c>
      <c r="I72" s="109" t="s">
        <v>53</v>
      </c>
      <c r="J72" s="106"/>
      <c r="K72" s="106"/>
      <c r="L72" s="106">
        <f>J72+K72</f>
        <v>0</v>
      </c>
      <c r="M72" s="106">
        <f>L72*H72</f>
        <v>0</v>
      </c>
      <c r="N72" s="126"/>
      <c r="O72" s="126"/>
      <c r="P72" s="126"/>
      <c r="Q72" s="126"/>
      <c r="R72" s="126"/>
      <c r="S72" s="126"/>
      <c r="T72" s="126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5" ht="14.4" x14ac:dyDescent="0.3">
      <c r="A73" s="128"/>
      <c r="B73" s="135"/>
      <c r="C73" s="107"/>
      <c r="D73" s="101"/>
      <c r="E73" s="102" t="s">
        <v>97</v>
      </c>
      <c r="F73" s="103">
        <f>F72</f>
        <v>34</v>
      </c>
      <c r="G73" s="109" t="s">
        <v>56</v>
      </c>
      <c r="H73" s="103"/>
      <c r="I73" s="109"/>
      <c r="J73" s="106"/>
      <c r="K73" s="106"/>
      <c r="L73" s="106">
        <f>J73+K73</f>
        <v>0</v>
      </c>
      <c r="M73" s="106">
        <f>F73*L73</f>
        <v>0</v>
      </c>
      <c r="N73" s="126"/>
      <c r="O73" s="126"/>
      <c r="P73" s="126"/>
      <c r="Q73" s="126"/>
      <c r="R73" s="126"/>
      <c r="S73" s="126"/>
      <c r="T73" s="126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5" ht="14.4" x14ac:dyDescent="0.3">
      <c r="A74" s="128"/>
      <c r="B74" s="135"/>
      <c r="C74" s="88"/>
      <c r="D74" s="101"/>
      <c r="E74" s="102"/>
      <c r="F74" s="103"/>
      <c r="G74" s="109"/>
      <c r="H74" s="106"/>
      <c r="I74" s="109"/>
      <c r="J74" s="106"/>
      <c r="K74" s="106"/>
      <c r="L74" s="106"/>
      <c r="M74" s="106"/>
      <c r="N74" s="126"/>
      <c r="O74" s="126"/>
      <c r="P74" s="126"/>
      <c r="Q74" s="126"/>
      <c r="R74" s="126"/>
      <c r="S74" s="126"/>
      <c r="T74" s="126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5" s="140" customFormat="1" ht="48" customHeight="1" x14ac:dyDescent="0.3">
      <c r="A75" s="128"/>
      <c r="B75" s="135"/>
      <c r="C75" s="107" t="s">
        <v>111</v>
      </c>
      <c r="D75" s="101" t="s">
        <v>112</v>
      </c>
      <c r="E75" s="102" t="s">
        <v>113</v>
      </c>
      <c r="F75" s="103">
        <f>226.5-F69</f>
        <v>192.5</v>
      </c>
      <c r="G75" s="109" t="s">
        <v>56</v>
      </c>
      <c r="H75" s="103">
        <f>F75*0.1</f>
        <v>19.25</v>
      </c>
      <c r="I75" s="109" t="s">
        <v>53</v>
      </c>
      <c r="J75" s="106"/>
      <c r="K75" s="106"/>
      <c r="L75" s="106">
        <f>J75+K75</f>
        <v>0</v>
      </c>
      <c r="M75" s="106">
        <f>L75*H75</f>
        <v>0</v>
      </c>
      <c r="N75" s="126"/>
      <c r="O75" s="126"/>
      <c r="P75" s="126"/>
      <c r="Q75" s="126"/>
      <c r="R75" s="126"/>
      <c r="S75" s="126"/>
      <c r="T75" s="126"/>
    </row>
    <row r="76" spans="1:1025" s="139" customFormat="1" ht="14.4" x14ac:dyDescent="0.3">
      <c r="A76" s="128"/>
      <c r="B76" s="135"/>
      <c r="C76" s="88"/>
      <c r="D76" s="101"/>
      <c r="E76" s="102" t="s">
        <v>114</v>
      </c>
      <c r="F76" s="103">
        <f>F75</f>
        <v>192.5</v>
      </c>
      <c r="G76" s="109" t="s">
        <v>56</v>
      </c>
      <c r="H76" s="103">
        <f>F76*0.1</f>
        <v>19.25</v>
      </c>
      <c r="I76" s="109" t="s">
        <v>53</v>
      </c>
      <c r="J76" s="106"/>
      <c r="K76" s="106"/>
      <c r="L76" s="106">
        <f>J76+K76</f>
        <v>0</v>
      </c>
      <c r="M76" s="106">
        <f>L76*H76</f>
        <v>0</v>
      </c>
      <c r="N76" s="126"/>
      <c r="O76" s="126"/>
      <c r="P76" s="126"/>
      <c r="Q76" s="126"/>
      <c r="R76" s="126"/>
      <c r="S76" s="126"/>
      <c r="T76" s="126"/>
      <c r="AMK76" s="140"/>
    </row>
    <row r="77" spans="1:1025" s="139" customFormat="1" ht="14.4" x14ac:dyDescent="0.3">
      <c r="A77" s="128"/>
      <c r="B77" s="135"/>
      <c r="C77" s="88"/>
      <c r="D77" s="101"/>
      <c r="E77" s="102" t="s">
        <v>115</v>
      </c>
      <c r="F77" s="103"/>
      <c r="G77" s="109"/>
      <c r="H77" s="103"/>
      <c r="I77" s="109"/>
      <c r="J77" s="106"/>
      <c r="K77" s="106"/>
      <c r="L77" s="106"/>
      <c r="M77" s="106"/>
      <c r="N77" s="126"/>
      <c r="O77" s="126"/>
      <c r="P77" s="126"/>
      <c r="Q77" s="126"/>
      <c r="R77" s="126"/>
      <c r="S77" s="126"/>
      <c r="T77" s="126"/>
      <c r="AMK77" s="140"/>
    </row>
    <row r="78" spans="1:1025" s="139" customFormat="1" ht="14.4" x14ac:dyDescent="0.3">
      <c r="A78" s="128"/>
      <c r="B78" s="135"/>
      <c r="C78" s="88"/>
      <c r="D78" s="101"/>
      <c r="E78" s="102"/>
      <c r="F78" s="103"/>
      <c r="G78" s="109"/>
      <c r="H78" s="106"/>
      <c r="I78" s="109"/>
      <c r="J78" s="106"/>
      <c r="K78" s="106"/>
      <c r="L78" s="106"/>
      <c r="M78" s="106"/>
      <c r="N78" s="126"/>
      <c r="O78" s="126"/>
      <c r="P78" s="126"/>
      <c r="Q78" s="126"/>
      <c r="R78" s="126"/>
      <c r="S78" s="126"/>
      <c r="T78" s="126"/>
      <c r="AMK78" s="140"/>
    </row>
    <row r="79" spans="1:1025" s="140" customFormat="1" ht="32.25" customHeight="1" x14ac:dyDescent="0.3">
      <c r="A79" s="128"/>
      <c r="B79" s="135"/>
      <c r="C79" s="107" t="s">
        <v>116</v>
      </c>
      <c r="D79" s="101" t="s">
        <v>117</v>
      </c>
      <c r="E79" s="102" t="s">
        <v>118</v>
      </c>
      <c r="F79" s="103">
        <v>194.7</v>
      </c>
      <c r="G79" s="109" t="s">
        <v>56</v>
      </c>
      <c r="H79" s="103"/>
      <c r="I79" s="109"/>
      <c r="J79" s="106"/>
      <c r="K79" s="106"/>
      <c r="L79" s="106">
        <f>J79+K79</f>
        <v>0</v>
      </c>
      <c r="M79" s="106">
        <f>L79*F79</f>
        <v>0</v>
      </c>
      <c r="N79" s="126"/>
      <c r="O79" s="126"/>
      <c r="P79" s="126"/>
      <c r="Q79" s="126"/>
      <c r="R79" s="126"/>
      <c r="S79" s="126"/>
      <c r="T79" s="126"/>
    </row>
    <row r="80" spans="1:1025" ht="14.4" x14ac:dyDescent="0.3">
      <c r="A80" s="128"/>
      <c r="B80" s="135"/>
      <c r="C80" s="88"/>
      <c r="D80" s="101"/>
      <c r="E80" s="102" t="s">
        <v>119</v>
      </c>
      <c r="F80" s="103">
        <f>F79</f>
        <v>194.7</v>
      </c>
      <c r="G80" s="109" t="s">
        <v>56</v>
      </c>
      <c r="H80" s="103">
        <f>F80*0.04</f>
        <v>7.7879999999999994</v>
      </c>
      <c r="I80" s="109" t="s">
        <v>53</v>
      </c>
      <c r="J80" s="106"/>
      <c r="K80" s="106"/>
      <c r="L80" s="106">
        <f>J80+K80</f>
        <v>0</v>
      </c>
      <c r="M80" s="106">
        <f>L80*H80</f>
        <v>0</v>
      </c>
      <c r="N80" s="126"/>
      <c r="O80" s="126"/>
      <c r="P80" s="126"/>
      <c r="Q80" s="126"/>
      <c r="R80" s="126"/>
      <c r="S80" s="126"/>
      <c r="T80" s="126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5" ht="27.6" x14ac:dyDescent="0.3">
      <c r="A81" s="128"/>
      <c r="B81" s="135"/>
      <c r="C81" s="88"/>
      <c r="D81" s="101"/>
      <c r="E81" s="102" t="s">
        <v>120</v>
      </c>
      <c r="F81" s="103">
        <f>F80</f>
        <v>194.7</v>
      </c>
      <c r="G81" s="109" t="s">
        <v>56</v>
      </c>
      <c r="H81" s="103">
        <f>F81*0.15</f>
        <v>29.204999999999998</v>
      </c>
      <c r="I81" s="109" t="s">
        <v>53</v>
      </c>
      <c r="J81" s="106"/>
      <c r="K81" s="106"/>
      <c r="L81" s="106">
        <f>J81+K81</f>
        <v>0</v>
      </c>
      <c r="M81" s="106">
        <f>L81*H81</f>
        <v>0</v>
      </c>
      <c r="N81" s="126"/>
      <c r="O81" s="126"/>
      <c r="P81" s="126"/>
      <c r="Q81" s="126"/>
      <c r="R81" s="126"/>
      <c r="S81" s="126"/>
      <c r="T81" s="126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5" ht="55.2" x14ac:dyDescent="0.3">
      <c r="A82" s="128"/>
      <c r="B82" s="135"/>
      <c r="C82" s="107"/>
      <c r="D82" s="101"/>
      <c r="E82" s="102" t="s">
        <v>121</v>
      </c>
      <c r="F82" s="103">
        <f>F81</f>
        <v>194.7</v>
      </c>
      <c r="G82" s="109" t="s">
        <v>56</v>
      </c>
      <c r="H82" s="103">
        <f>F82*0.15</f>
        <v>29.204999999999998</v>
      </c>
      <c r="I82" s="109" t="s">
        <v>53</v>
      </c>
      <c r="J82" s="106"/>
      <c r="K82" s="106"/>
      <c r="L82" s="106">
        <f>J82+K82</f>
        <v>0</v>
      </c>
      <c r="M82" s="106">
        <f>L82*H82</f>
        <v>0</v>
      </c>
      <c r="N82" s="126"/>
      <c r="O82" s="126"/>
      <c r="P82" s="126"/>
      <c r="Q82" s="126"/>
      <c r="R82" s="126"/>
      <c r="S82" s="126"/>
      <c r="T82" s="126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5" ht="14.4" x14ac:dyDescent="0.3">
      <c r="A83" s="128"/>
      <c r="B83" s="135"/>
      <c r="C83" s="107"/>
      <c r="D83" s="101"/>
      <c r="E83" s="102" t="s">
        <v>97</v>
      </c>
      <c r="F83" s="103">
        <f>F82</f>
        <v>194.7</v>
      </c>
      <c r="G83" s="109" t="s">
        <v>56</v>
      </c>
      <c r="H83" s="103"/>
      <c r="I83" s="109"/>
      <c r="J83" s="106"/>
      <c r="K83" s="106"/>
      <c r="L83" s="106">
        <f>J83+K83</f>
        <v>0</v>
      </c>
      <c r="M83" s="106">
        <f>F83*L83</f>
        <v>0</v>
      </c>
      <c r="N83" s="126"/>
      <c r="O83" s="126"/>
      <c r="P83" s="126"/>
      <c r="Q83" s="126"/>
      <c r="R83" s="126"/>
      <c r="S83" s="126"/>
      <c r="T83" s="126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5" ht="14.4" x14ac:dyDescent="0.3">
      <c r="A84" s="128"/>
      <c r="B84" s="135"/>
      <c r="C84" s="88"/>
      <c r="D84" s="101"/>
      <c r="E84" s="102"/>
      <c r="F84" s="103"/>
      <c r="G84" s="109"/>
      <c r="H84" s="106"/>
      <c r="I84" s="109"/>
      <c r="J84" s="106"/>
      <c r="K84" s="106"/>
      <c r="L84" s="106"/>
      <c r="M84" s="106"/>
      <c r="N84" s="126"/>
      <c r="O84" s="126"/>
      <c r="P84" s="126"/>
      <c r="Q84" s="126"/>
      <c r="R84" s="126"/>
      <c r="S84" s="126"/>
      <c r="T84" s="126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5" s="86" customFormat="1" ht="21" x14ac:dyDescent="0.3">
      <c r="A85" s="22" t="s">
        <v>15</v>
      </c>
      <c r="B85" s="81"/>
      <c r="C85" s="81"/>
      <c r="D85" s="81" t="s">
        <v>16</v>
      </c>
      <c r="E85" s="81"/>
      <c r="F85" s="82"/>
      <c r="G85" s="83"/>
      <c r="H85" s="83"/>
      <c r="I85" s="83"/>
      <c r="J85" s="84"/>
      <c r="K85" s="84"/>
      <c r="L85" s="84"/>
      <c r="M85" s="85">
        <f>M90+M95</f>
        <v>0</v>
      </c>
      <c r="N85" s="126"/>
      <c r="O85" s="126"/>
      <c r="P85" s="126"/>
      <c r="Q85" s="126"/>
      <c r="R85" s="126"/>
      <c r="S85" s="126"/>
      <c r="T85" s="126"/>
    </row>
    <row r="86" spans="1:1025" s="114" customFormat="1" ht="14.4" x14ac:dyDescent="0.3">
      <c r="A86" s="79"/>
      <c r="B86" s="125"/>
      <c r="C86" s="115"/>
      <c r="D86" s="116"/>
      <c r="E86" s="117"/>
      <c r="F86" s="118"/>
      <c r="G86" s="119"/>
      <c r="H86" s="120"/>
      <c r="I86" s="119"/>
      <c r="J86" s="113"/>
      <c r="K86" s="111"/>
      <c r="L86" s="111"/>
      <c r="M86" s="111"/>
      <c r="N86" s="126"/>
      <c r="O86" s="126"/>
      <c r="P86" s="126"/>
      <c r="Q86" s="126"/>
      <c r="R86" s="126"/>
      <c r="S86" s="126"/>
      <c r="T86" s="126"/>
    </row>
    <row r="87" spans="1:1025" s="86" customFormat="1" ht="15.75" customHeight="1" x14ac:dyDescent="0.3">
      <c r="A87" s="35"/>
      <c r="B87" s="89"/>
      <c r="C87" s="89"/>
      <c r="D87" s="166" t="s">
        <v>122</v>
      </c>
      <c r="E87" s="166"/>
      <c r="F87" s="166"/>
      <c r="G87" s="166"/>
      <c r="H87" s="166"/>
      <c r="I87" s="166"/>
      <c r="J87" s="166"/>
      <c r="K87" s="166"/>
      <c r="L87" s="166"/>
      <c r="M87" s="166"/>
      <c r="N87" s="126"/>
      <c r="O87" s="126"/>
      <c r="P87" s="126"/>
      <c r="Q87" s="126"/>
      <c r="R87" s="126"/>
      <c r="S87" s="126"/>
      <c r="T87" s="126"/>
    </row>
    <row r="88" spans="1:1025" s="114" customFormat="1" ht="14.4" x14ac:dyDescent="0.3">
      <c r="A88" s="79"/>
      <c r="B88" s="20"/>
      <c r="C88" s="91"/>
      <c r="D88" s="91"/>
      <c r="E88" s="91"/>
      <c r="F88" s="112"/>
      <c r="G88" s="121"/>
      <c r="H88" s="121"/>
      <c r="I88" s="121"/>
      <c r="J88" s="113"/>
      <c r="K88" s="111"/>
      <c r="L88" s="111"/>
      <c r="M88" s="111"/>
      <c r="N88" s="126"/>
      <c r="O88" s="126"/>
      <c r="P88" s="126"/>
      <c r="Q88" s="126"/>
      <c r="R88" s="126"/>
      <c r="S88" s="126"/>
      <c r="T88" s="126"/>
    </row>
    <row r="89" spans="1:1025" ht="13.8" x14ac:dyDescent="0.25">
      <c r="A89" s="79"/>
      <c r="B89" s="138"/>
      <c r="C89" s="111"/>
      <c r="D89" s="123"/>
      <c r="E89" s="123"/>
      <c r="F89" s="124"/>
      <c r="G89" s="99"/>
      <c r="H89" s="99"/>
      <c r="I89" s="99"/>
      <c r="J89" s="113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5" ht="13.8" x14ac:dyDescent="0.25">
      <c r="A90"/>
      <c r="B90" s="136" t="s">
        <v>17</v>
      </c>
      <c r="C90" s="93"/>
      <c r="D90" s="94" t="s">
        <v>123</v>
      </c>
      <c r="E90" s="94"/>
      <c r="F90" s="95"/>
      <c r="G90" s="96"/>
      <c r="H90" s="96"/>
      <c r="I90" s="96"/>
      <c r="J90" s="97"/>
      <c r="K90" s="97"/>
      <c r="L90" s="97"/>
      <c r="M90" s="122">
        <f>SUM(M92:M93)</f>
        <v>0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5" ht="13.8" x14ac:dyDescent="0.25">
      <c r="A91"/>
      <c r="B91" s="137"/>
      <c r="C91" s="20"/>
      <c r="D91" s="94"/>
      <c r="E91" s="94"/>
      <c r="F91" s="94"/>
      <c r="G91" s="94"/>
      <c r="H91" s="94"/>
      <c r="I91" s="94"/>
      <c r="J91" s="96"/>
      <c r="K91" s="96"/>
      <c r="L91" s="9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5" s="128" customFormat="1" ht="31.5" customHeight="1" x14ac:dyDescent="0.25">
      <c r="A92" s="29"/>
      <c r="B92" s="138"/>
      <c r="C92" s="107"/>
      <c r="D92" s="101" t="s">
        <v>124</v>
      </c>
      <c r="E92" s="102" t="s">
        <v>125</v>
      </c>
      <c r="F92" s="103">
        <v>4</v>
      </c>
      <c r="G92" s="109" t="s">
        <v>52</v>
      </c>
      <c r="H92" s="103"/>
      <c r="I92" s="109"/>
      <c r="J92" s="106"/>
      <c r="K92" s="106"/>
      <c r="L92" s="106">
        <f>J92+K92</f>
        <v>0</v>
      </c>
      <c r="M92" s="106">
        <f>L92*F92</f>
        <v>0</v>
      </c>
    </row>
    <row r="93" spans="1:1025" s="128" customFormat="1" ht="31.5" customHeight="1" x14ac:dyDescent="0.25">
      <c r="A93" s="29"/>
      <c r="B93" s="138"/>
      <c r="C93" s="107"/>
      <c r="D93" s="101" t="s">
        <v>126</v>
      </c>
      <c r="E93" s="102" t="s">
        <v>127</v>
      </c>
      <c r="F93" s="103">
        <v>3</v>
      </c>
      <c r="G93" s="109" t="s">
        <v>52</v>
      </c>
      <c r="H93" s="103"/>
      <c r="I93" s="109"/>
      <c r="J93" s="106"/>
      <c r="K93" s="106"/>
      <c r="L93" s="106">
        <f>J93+K93</f>
        <v>0</v>
      </c>
      <c r="M93" s="106">
        <f>L93*F93</f>
        <v>0</v>
      </c>
    </row>
    <row r="94" spans="1:1025" s="139" customFormat="1" ht="23.25" customHeight="1" x14ac:dyDescent="0.25">
      <c r="A94" s="29"/>
      <c r="B94" s="138"/>
      <c r="C94" s="135"/>
      <c r="D94" s="30"/>
      <c r="E94" s="30"/>
      <c r="F94" s="141"/>
      <c r="G94" s="125"/>
      <c r="H94" s="125"/>
      <c r="I94" s="125"/>
      <c r="J94" s="92"/>
      <c r="AMK94" s="140"/>
    </row>
    <row r="95" spans="1:1025" s="139" customFormat="1" ht="14.4" x14ac:dyDescent="0.25">
      <c r="B95" s="136" t="s">
        <v>18</v>
      </c>
      <c r="C95" s="93"/>
      <c r="D95" s="94" t="s">
        <v>128</v>
      </c>
      <c r="E95" s="94"/>
      <c r="F95" s="95"/>
      <c r="G95" s="96"/>
      <c r="H95" s="96"/>
      <c r="I95" s="96"/>
      <c r="J95" s="97"/>
      <c r="K95" s="97"/>
      <c r="L95" s="97"/>
      <c r="M95" s="122">
        <f>SUM(M97:M98)</f>
        <v>0</v>
      </c>
      <c r="O95" s="129"/>
      <c r="P95" s="130"/>
      <c r="Q95" s="131"/>
      <c r="R95" s="130"/>
      <c r="AMK95" s="140"/>
    </row>
    <row r="96" spans="1:1025" s="139" customFormat="1" ht="13.8" x14ac:dyDescent="0.25">
      <c r="B96" s="137"/>
      <c r="C96" s="20"/>
      <c r="D96" s="94"/>
      <c r="E96" s="94"/>
      <c r="F96" s="94"/>
      <c r="G96" s="94"/>
      <c r="H96" s="94"/>
      <c r="I96" s="94"/>
      <c r="J96" s="96"/>
      <c r="K96" s="96"/>
      <c r="L96" s="96"/>
      <c r="AMK96" s="140"/>
    </row>
    <row r="97" spans="1:1024" s="128" customFormat="1" ht="58.5" customHeight="1" x14ac:dyDescent="0.25">
      <c r="A97" s="29"/>
      <c r="B97" s="138"/>
      <c r="C97" s="142" t="s">
        <v>129</v>
      </c>
      <c r="D97" s="101" t="s">
        <v>130</v>
      </c>
      <c r="E97" s="102" t="s">
        <v>131</v>
      </c>
      <c r="F97" s="103">
        <v>70</v>
      </c>
      <c r="G97" s="109" t="s">
        <v>69</v>
      </c>
      <c r="H97" s="103">
        <f>F97/2.5</f>
        <v>28</v>
      </c>
      <c r="I97" s="109" t="s">
        <v>52</v>
      </c>
      <c r="J97" s="106"/>
      <c r="K97" s="106"/>
      <c r="L97" s="106">
        <f>J97+K97</f>
        <v>0</v>
      </c>
      <c r="M97" s="106">
        <f>L97*H97</f>
        <v>0</v>
      </c>
      <c r="O97" s="129"/>
      <c r="P97" s="130"/>
      <c r="Q97" s="131"/>
      <c r="R97" s="130"/>
    </row>
    <row r="98" spans="1:1024" s="140" customFormat="1" ht="47.25" customHeight="1" x14ac:dyDescent="0.25">
      <c r="A98" s="29"/>
      <c r="B98" s="138"/>
      <c r="C98" s="142"/>
      <c r="D98" s="101"/>
      <c r="E98" s="102" t="s">
        <v>132</v>
      </c>
      <c r="F98" s="106">
        <f>H97+10</f>
        <v>38</v>
      </c>
      <c r="G98" s="109" t="s">
        <v>52</v>
      </c>
      <c r="H98" s="103"/>
      <c r="I98" s="109"/>
      <c r="J98" s="106"/>
      <c r="K98" s="106"/>
      <c r="L98" s="106">
        <f>J98+K98</f>
        <v>0</v>
      </c>
      <c r="M98" s="106">
        <f>L98*F98</f>
        <v>0</v>
      </c>
      <c r="O98" s="129"/>
      <c r="P98" s="130"/>
      <c r="Q98" s="131"/>
      <c r="R98" s="130"/>
    </row>
    <row r="99" spans="1:1024" ht="23.25" customHeight="1" x14ac:dyDescent="0.25">
      <c r="A99" s="79"/>
      <c r="B99" s="138"/>
      <c r="C99" s="111"/>
      <c r="D99" s="123"/>
      <c r="E99" s="123"/>
      <c r="F99" s="124"/>
      <c r="G99" s="99"/>
      <c r="H99" s="99"/>
      <c r="I99" s="99"/>
      <c r="J99" s="113"/>
      <c r="K99"/>
      <c r="L99"/>
      <c r="M99"/>
      <c r="N99"/>
      <c r="O99" s="128"/>
      <c r="P99" s="128"/>
      <c r="Q99" s="128"/>
      <c r="R99" s="128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s="86" customFormat="1" ht="21" x14ac:dyDescent="0.25">
      <c r="A100" s="22" t="s">
        <v>19</v>
      </c>
      <c r="B100" s="81"/>
      <c r="C100" s="81"/>
      <c r="D100" s="81" t="s">
        <v>20</v>
      </c>
      <c r="E100" s="81"/>
      <c r="F100" s="82"/>
      <c r="G100" s="83"/>
      <c r="H100" s="83"/>
      <c r="I100" s="83"/>
      <c r="J100" s="84"/>
      <c r="K100" s="84"/>
      <c r="L100" s="84"/>
      <c r="M100" s="132">
        <f>M104+M111</f>
        <v>0</v>
      </c>
      <c r="P100" s="128"/>
      <c r="Q100" s="128"/>
      <c r="R100" s="128"/>
      <c r="S100" s="128"/>
      <c r="T100" s="128"/>
    </row>
    <row r="101" spans="1:1024" s="114" customFormat="1" ht="14.4" x14ac:dyDescent="0.3">
      <c r="A101" s="79"/>
      <c r="B101" s="125"/>
      <c r="C101" s="115"/>
      <c r="D101" s="116"/>
      <c r="E101" s="117"/>
      <c r="F101" s="118"/>
      <c r="G101" s="119"/>
      <c r="H101" s="120"/>
      <c r="I101" s="119"/>
      <c r="J101" s="113"/>
      <c r="K101" s="111"/>
      <c r="L101" s="111"/>
      <c r="M101" s="111"/>
      <c r="P101" s="128"/>
      <c r="Q101" s="128"/>
      <c r="R101" s="128"/>
      <c r="S101" s="128"/>
      <c r="T101" s="128"/>
    </row>
    <row r="102" spans="1:1024" s="86" customFormat="1" ht="15.75" customHeight="1" x14ac:dyDescent="0.25">
      <c r="A102" s="35"/>
      <c r="B102" s="89"/>
      <c r="C102" s="89"/>
      <c r="D102" s="166" t="s">
        <v>133</v>
      </c>
      <c r="E102" s="166"/>
      <c r="F102" s="166"/>
      <c r="G102" s="166"/>
      <c r="H102" s="166"/>
      <c r="I102" s="166"/>
      <c r="J102" s="166"/>
      <c r="K102" s="166"/>
      <c r="L102" s="166"/>
      <c r="M102" s="166"/>
      <c r="P102" s="128"/>
      <c r="Q102" s="128"/>
      <c r="R102" s="128"/>
      <c r="S102" s="128"/>
      <c r="T102" s="128"/>
    </row>
    <row r="103" spans="1:1024" ht="13.8" x14ac:dyDescent="0.25">
      <c r="A103"/>
      <c r="B103" s="20"/>
      <c r="C103" s="20"/>
      <c r="D103" s="20"/>
      <c r="E103" s="20"/>
      <c r="F103" s="16"/>
      <c r="G103" s="19"/>
      <c r="H103" s="19"/>
      <c r="I103" s="19"/>
      <c r="J103" s="92"/>
      <c r="K103" s="59"/>
      <c r="L103" s="59"/>
      <c r="M103" s="59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3.8" x14ac:dyDescent="0.25">
      <c r="A104"/>
      <c r="B104" s="136" t="s">
        <v>21</v>
      </c>
      <c r="C104" s="93"/>
      <c r="D104" s="94" t="s">
        <v>134</v>
      </c>
      <c r="E104" s="94"/>
      <c r="F104" s="95"/>
      <c r="G104" s="96"/>
      <c r="H104" s="96"/>
      <c r="I104" s="96"/>
      <c r="J104" s="97"/>
      <c r="K104" s="97"/>
      <c r="L104" s="97"/>
      <c r="M104" s="122">
        <f>SUM(M106:M109)</f>
        <v>0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3.8" x14ac:dyDescent="0.25">
      <c r="A105"/>
      <c r="B105" s="137"/>
      <c r="C105" s="20"/>
      <c r="D105" s="94"/>
      <c r="E105" s="94"/>
      <c r="F105" s="94"/>
      <c r="G105" s="94"/>
      <c r="H105" s="94"/>
      <c r="I105" s="94"/>
      <c r="J105" s="96"/>
      <c r="K105" s="96"/>
      <c r="L105" s="96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69" customHeight="1" x14ac:dyDescent="0.25">
      <c r="A106"/>
      <c r="B106" s="139"/>
      <c r="C106" s="107"/>
      <c r="D106" s="133" t="s">
        <v>135</v>
      </c>
      <c r="E106" s="102" t="s">
        <v>136</v>
      </c>
      <c r="F106" s="105">
        <v>5</v>
      </c>
      <c r="G106" s="104" t="s">
        <v>52</v>
      </c>
      <c r="H106" s="134">
        <f>F106</f>
        <v>5</v>
      </c>
      <c r="I106" s="104" t="s">
        <v>53</v>
      </c>
      <c r="J106" s="106"/>
      <c r="K106" s="106"/>
      <c r="L106" s="106">
        <f>J106+K106</f>
        <v>0</v>
      </c>
      <c r="M106" s="106">
        <f>F106*L106</f>
        <v>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s="140" customFormat="1" ht="54.75" customHeight="1" x14ac:dyDescent="0.25">
      <c r="C107" s="107"/>
      <c r="D107" s="143" t="s">
        <v>137</v>
      </c>
      <c r="E107" s="144" t="s">
        <v>138</v>
      </c>
      <c r="F107" s="145">
        <v>287</v>
      </c>
      <c r="G107" s="146" t="s">
        <v>52</v>
      </c>
      <c r="H107" s="146">
        <f>F107*0.3*0.3*0.3</f>
        <v>7.7489999999999988</v>
      </c>
      <c r="I107" s="146" t="s">
        <v>53</v>
      </c>
      <c r="J107" s="106"/>
      <c r="K107" s="106"/>
      <c r="L107" s="106">
        <f>J107+K107</f>
        <v>0</v>
      </c>
      <c r="M107" s="106">
        <f>F107*L107</f>
        <v>0</v>
      </c>
    </row>
    <row r="108" spans="1:1024" s="140" customFormat="1" ht="54.75" customHeight="1" x14ac:dyDescent="0.25">
      <c r="C108" s="107"/>
      <c r="D108" s="143" t="s">
        <v>139</v>
      </c>
      <c r="E108" s="144" t="s">
        <v>140</v>
      </c>
      <c r="F108" s="145">
        <v>450</v>
      </c>
      <c r="G108" s="146" t="s">
        <v>52</v>
      </c>
      <c r="H108" s="146">
        <f>F108*0.2*0.2*0.2</f>
        <v>3.6</v>
      </c>
      <c r="I108" s="146" t="s">
        <v>53</v>
      </c>
      <c r="J108" s="106"/>
      <c r="K108" s="106"/>
      <c r="L108" s="106">
        <f>J108+K108</f>
        <v>0</v>
      </c>
      <c r="M108" s="106">
        <f>F108*L108</f>
        <v>0</v>
      </c>
    </row>
    <row r="109" spans="1:1024" ht="60.75" customHeight="1" x14ac:dyDescent="0.25">
      <c r="A109"/>
      <c r="B109" s="139"/>
      <c r="C109" s="107"/>
      <c r="D109" s="133" t="s">
        <v>141</v>
      </c>
      <c r="E109" s="102" t="s">
        <v>142</v>
      </c>
      <c r="F109" s="105">
        <v>50</v>
      </c>
      <c r="G109" s="104" t="s">
        <v>56</v>
      </c>
      <c r="H109" s="134">
        <f>F109*0.06</f>
        <v>3</v>
      </c>
      <c r="I109" s="104" t="s">
        <v>143</v>
      </c>
      <c r="J109" s="106"/>
      <c r="K109" s="106"/>
      <c r="L109" s="106">
        <f>J109+K109</f>
        <v>0</v>
      </c>
      <c r="M109" s="106">
        <f>F109*L109</f>
        <v>0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s="114" customFormat="1" ht="13.8" x14ac:dyDescent="0.25">
      <c r="A110" s="79"/>
      <c r="B110" s="138"/>
      <c r="C110" s="111"/>
      <c r="D110" s="123"/>
      <c r="E110" s="123"/>
      <c r="F110" s="124"/>
      <c r="G110" s="99"/>
      <c r="H110" s="99"/>
      <c r="I110" s="99"/>
      <c r="J110" s="113"/>
      <c r="K110" s="111"/>
      <c r="L110" s="111"/>
      <c r="M110" s="111"/>
    </row>
    <row r="111" spans="1:1024" ht="13.8" x14ac:dyDescent="0.25">
      <c r="B111" s="136" t="s">
        <v>22</v>
      </c>
      <c r="C111" s="93"/>
      <c r="D111" s="94" t="s">
        <v>144</v>
      </c>
      <c r="E111" s="94"/>
      <c r="F111" s="95"/>
      <c r="G111" s="96"/>
      <c r="H111" s="96"/>
      <c r="I111" s="96"/>
      <c r="J111" s="97"/>
      <c r="K111" s="97"/>
      <c r="L111" s="97"/>
      <c r="M111" s="122">
        <f>SUM(M113:M113)</f>
        <v>0</v>
      </c>
    </row>
    <row r="112" spans="1:1024" ht="13.8" x14ac:dyDescent="0.25">
      <c r="B112" s="137"/>
      <c r="C112" s="20"/>
      <c r="D112" s="94"/>
      <c r="E112" s="94"/>
      <c r="F112" s="94"/>
      <c r="G112" s="94"/>
      <c r="H112" s="94"/>
      <c r="I112" s="94"/>
      <c r="J112" s="96"/>
      <c r="K112" s="96"/>
      <c r="L112" s="96"/>
      <c r="M112"/>
    </row>
    <row r="113" spans="3:13" ht="29.25" customHeight="1" x14ac:dyDescent="0.25">
      <c r="C113" s="107"/>
      <c r="D113" s="133" t="s">
        <v>145</v>
      </c>
      <c r="E113" s="102" t="s">
        <v>146</v>
      </c>
      <c r="F113" s="105">
        <v>165.1</v>
      </c>
      <c r="G113" s="104" t="s">
        <v>56</v>
      </c>
      <c r="H113" s="134">
        <f>F113*0.06</f>
        <v>9.9059999999999988</v>
      </c>
      <c r="I113" s="104" t="s">
        <v>53</v>
      </c>
      <c r="J113" s="106"/>
      <c r="K113" s="106"/>
      <c r="L113" s="106">
        <f>J113+K113</f>
        <v>0</v>
      </c>
      <c r="M113" s="106">
        <f>F113*L113</f>
        <v>0</v>
      </c>
    </row>
  </sheetData>
  <mergeCells count="20">
    <mergeCell ref="D16:M16"/>
    <mergeCell ref="D41:M41"/>
    <mergeCell ref="D48:M48"/>
    <mergeCell ref="D87:M87"/>
    <mergeCell ref="D102:M102"/>
    <mergeCell ref="A9:C10"/>
    <mergeCell ref="D9:D10"/>
    <mergeCell ref="E9:E10"/>
    <mergeCell ref="J9:L9"/>
    <mergeCell ref="A11:C11"/>
    <mergeCell ref="A1:C8"/>
    <mergeCell ref="D1:M4"/>
    <mergeCell ref="D5:E5"/>
    <mergeCell ref="F5:G5"/>
    <mergeCell ref="F6:G6"/>
    <mergeCell ref="J6:M6"/>
    <mergeCell ref="D7:E7"/>
    <mergeCell ref="F7:G7"/>
    <mergeCell ref="J7:M7"/>
    <mergeCell ref="J8:M8"/>
  </mergeCells>
  <conditionalFormatting sqref="D46:E46">
    <cfRule type="cellIs" dxfId="8" priority="2" operator="equal">
      <formula>"Total"</formula>
    </cfRule>
  </conditionalFormatting>
  <conditionalFormatting sqref="D62:E65">
    <cfRule type="cellIs" dxfId="7" priority="3" operator="equal">
      <formula>"Total"</formula>
    </cfRule>
  </conditionalFormatting>
  <conditionalFormatting sqref="D56:E56">
    <cfRule type="cellIs" dxfId="6" priority="4" operator="equal">
      <formula>"Total"</formula>
    </cfRule>
  </conditionalFormatting>
  <conditionalFormatting sqref="D52:E55">
    <cfRule type="cellIs" dxfId="5" priority="5" operator="equal">
      <formula>"Total"</formula>
    </cfRule>
  </conditionalFormatting>
  <conditionalFormatting sqref="D61:E61">
    <cfRule type="cellIs" dxfId="4" priority="6" operator="equal">
      <formula>"Total"</formula>
    </cfRule>
  </conditionalFormatting>
  <conditionalFormatting sqref="D57:E60">
    <cfRule type="cellIs" dxfId="3" priority="7" operator="equal">
      <formula>"Total"</formula>
    </cfRule>
  </conditionalFormatting>
  <conditionalFormatting sqref="E79:E83">
    <cfRule type="cellIs" dxfId="2" priority="8" operator="equal">
      <formula>"Total"</formula>
    </cfRule>
  </conditionalFormatting>
  <conditionalFormatting sqref="E69:E73">
    <cfRule type="cellIs" dxfId="1" priority="9" operator="equal">
      <formula>"Total"</formula>
    </cfRule>
  </conditionalFormatting>
  <conditionalFormatting sqref="E75:E77">
    <cfRule type="cellIs" dxfId="0" priority="10" operator="equal">
      <formula>"Total"</formula>
    </cfRule>
  </conditionalFormatting>
  <printOptions gridLines="1"/>
  <pageMargins left="0.72430555555555598" right="0.625" top="0.70138888888888895" bottom="0.39374999999999999" header="0.23611111111111099" footer="0.23611111111111099"/>
  <pageSetup paperSize="0" scale="0" firstPageNumber="0" fitToHeight="0" orientation="portrait" usePrinterDefaults="0" horizontalDpi="0" verticalDpi="0" copies="0"/>
  <headerFooter>
    <oddHeader>&amp;L&amp;8NYÍREGYHÁZA MÚZEUMFALU_LÁTOGATÓKÖZPONT
NYÍREGYHÁZA, 15049 HRSZ 
kertépítészeti terveinek tételkiírása&amp;CTÁJÉPÍTÉSZET _KÖRNYEZETRENDEZÉS</oddHeader>
    <oddFooter>&amp;C&amp;P / &amp;N oldal&amp;R2017.január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24</vt:i4>
      </vt:variant>
    </vt:vector>
  </HeadingPairs>
  <TitlesOfParts>
    <vt:vector size="26" baseType="lpstr">
      <vt:lpstr>Főösszesítő</vt:lpstr>
      <vt:lpstr>K-T_Tájépítészet</vt:lpstr>
      <vt:lpstr>Főösszesítő!Nyomtatási_cím</vt:lpstr>
      <vt:lpstr>'K-T_Tájépítészet'!Nyomtatási_cím</vt:lpstr>
      <vt:lpstr>Főösszesítő!Nyomtatási_terület</vt:lpstr>
      <vt:lpstr>'K-T_Tájépítészet'!Nyomtatási_terület</vt:lpstr>
      <vt:lpstr>'K-T_Tájépítészet'!Print</vt:lpstr>
      <vt:lpstr>Főösszesítő!Print_Area_0</vt:lpstr>
      <vt:lpstr>'K-T_Tájépítészet'!Print_Area_0</vt:lpstr>
      <vt:lpstr>Főösszesítő!Print_Area_0_0</vt:lpstr>
      <vt:lpstr>'K-T_Tájépítészet'!Print_Area_0_0</vt:lpstr>
      <vt:lpstr>Főösszesítő!Print_Area_0_0_0</vt:lpstr>
      <vt:lpstr>'K-T_Tájépítészet'!Print_Area_0_0_0</vt:lpstr>
      <vt:lpstr>Főösszesítő!Print_Area_0_0_0_0</vt:lpstr>
      <vt:lpstr>'K-T_Tájépítészet'!Print_Area_0_0_0_0</vt:lpstr>
      <vt:lpstr>Főösszesítő!Print_Area_1</vt:lpstr>
      <vt:lpstr>Főösszesítő!Print_Titles_0</vt:lpstr>
      <vt:lpstr>'K-T_Tájépítészet'!Print_Titles_0</vt:lpstr>
      <vt:lpstr>Főösszesítő!Print_Titles_0_0</vt:lpstr>
      <vt:lpstr>'K-T_Tájépítészet'!Print_Titles_0_0</vt:lpstr>
      <vt:lpstr>Főösszesítő!Print_Titles_0_0_0</vt:lpstr>
      <vt:lpstr>'K-T_Tájépítészet'!Print_Titles_0_0_0</vt:lpstr>
      <vt:lpstr>Főösszesítő!Print_Titles_0_0_0_0</vt:lpstr>
      <vt:lpstr>'K-T_Tájépítészet'!Print_Titles_0_0_0_0</vt:lpstr>
      <vt:lpstr>Főösszesítő!Print_Titles_1</vt:lpstr>
      <vt:lpstr>'K-T_Tájépítészet'!Print_Titles_1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András</dc:creator>
  <cp:lastModifiedBy>Szász Ibolya</cp:lastModifiedBy>
  <cp:revision>7</cp:revision>
  <cp:lastPrinted>2017-01-20T08:33:19Z</cp:lastPrinted>
  <dcterms:created xsi:type="dcterms:W3CDTF">2015-09-15T12:03:05Z</dcterms:created>
  <dcterms:modified xsi:type="dcterms:W3CDTF">2017-08-15T14:10:57Z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